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864" firstSheet="4" activeTab="7"/>
  </bookViews>
  <sheets>
    <sheet name="aBBbbC" sheetId="1" state="hidden" r:id="rId1"/>
    <sheet name="附件1公开预算(总表)" sheetId="2" r:id="rId2"/>
    <sheet name="附件2公开_公共预算(本级支出-类)" sheetId="3" r:id="rId3"/>
    <sheet name="附件3公开_基金支出（类）" sheetId="4" r:id="rId4"/>
    <sheet name="附件4国有资本经营（类）" sheetId="5" r:id="rId5"/>
    <sheet name="附件5债务限额调整情况报告表" sheetId="6" r:id="rId6"/>
    <sheet name="附件6债券使用情况表" sheetId="7" r:id="rId7"/>
    <sheet name="附件7预备费安排情况表" sheetId="8" r:id="rId8"/>
  </sheets>
  <definedNames>
    <definedName name="_xlnm.Print_Area" localSheetId="1">'附件1公开预算(总表)'!$A$1:$H$25</definedName>
    <definedName name="_xlnm.Print_Titles" localSheetId="6">'附件6债券使用情况表'!$4:$4</definedName>
    <definedName name="_xlnm.Print_Titles" localSheetId="7">'附件7预备费安排情况表'!$4:$4</definedName>
    <definedName name="_xlnm.Print_Area" localSheetId="2">'附件2公开_公共预算(本级支出-类)'!$A$1:$E$29</definedName>
    <definedName name="_xlnm.Print_Area" localSheetId="3">'附件3公开_基金支出（类）'!$A$1:$E$12</definedName>
  </definedNames>
  <calcPr fullCalcOnLoad="1"/>
</workbook>
</file>

<file path=xl/sharedStrings.xml><?xml version="1.0" encoding="utf-8"?>
<sst xmlns="http://schemas.openxmlformats.org/spreadsheetml/2006/main" count="274" uniqueCount="173">
  <si>
    <t>附件1</t>
  </si>
  <si>
    <r>
      <t>2023</t>
    </r>
    <r>
      <rPr>
        <sz val="18"/>
        <rFont val="方正小标宋_GBK"/>
        <family val="4"/>
      </rPr>
      <t>年江北区区级财政预算收支调整情况总表</t>
    </r>
  </si>
  <si>
    <t>单位：万元</t>
  </si>
  <si>
    <t>收入</t>
  </si>
  <si>
    <t>年初预算</t>
  </si>
  <si>
    <t>调整项目</t>
  </si>
  <si>
    <t>调整预算</t>
  </si>
  <si>
    <t>支出</t>
  </si>
  <si>
    <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方正仿宋_GBK"/>
        <family val="4"/>
      </rPr>
      <t>计</t>
    </r>
  </si>
  <si>
    <t>一、一般公共预算收入</t>
  </si>
  <si>
    <t>一、一般公共预算支出</t>
  </si>
  <si>
    <t>1、本级收入</t>
  </si>
  <si>
    <t>1、本级支出</t>
  </si>
  <si>
    <t>2、转移性收入</t>
  </si>
  <si>
    <t>2、转移性支出</t>
  </si>
  <si>
    <t>(1)上级补助收入</t>
  </si>
  <si>
    <t>(1)上解上级支出</t>
  </si>
  <si>
    <t>(2)动用稳定调节基金</t>
  </si>
  <si>
    <t>(2)街镇财力</t>
  </si>
  <si>
    <t>(3)调入资金</t>
  </si>
  <si>
    <t>(3)地方政府债券还本支出</t>
  </si>
  <si>
    <t>(4)地方政府债券转贷收入</t>
  </si>
  <si>
    <t>(5)上年结余</t>
  </si>
  <si>
    <t>其中：净结余</t>
  </si>
  <si>
    <t>二、政府性基金预算收入</t>
  </si>
  <si>
    <t>二、政府性基金预算支出</t>
  </si>
  <si>
    <t>1、本年收入</t>
  </si>
  <si>
    <t>(1)上解支出</t>
  </si>
  <si>
    <t>(2)地方政府债券转贷收入</t>
  </si>
  <si>
    <t>(2)地方政府债券还本支出</t>
  </si>
  <si>
    <t>(3)上年结转</t>
  </si>
  <si>
    <t>(3)补助镇街</t>
  </si>
  <si>
    <t>(4)调出资金</t>
  </si>
  <si>
    <t>三、国有资本经营预算收入</t>
  </si>
  <si>
    <t>三、国有资本经营预算支出</t>
  </si>
  <si>
    <t>1、本年支出</t>
  </si>
  <si>
    <t>2、上级补助</t>
  </si>
  <si>
    <t>3、上年结转</t>
  </si>
  <si>
    <t>附件2</t>
  </si>
  <si>
    <t>2023年江北区区本级一般公共预算支出调整情况表</t>
  </si>
  <si>
    <t>项目</t>
  </si>
  <si>
    <t>上年决算</t>
  </si>
  <si>
    <t>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</si>
  <si>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</si>
  <si>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</si>
  <si>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</si>
  <si>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</si>
  <si>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</si>
  <si>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</si>
  <si>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</si>
  <si>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</si>
  <si>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</si>
  <si>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</si>
  <si>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</si>
  <si>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</si>
  <si>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</si>
  <si>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</si>
  <si>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</si>
  <si>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</si>
  <si>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</si>
  <si>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</si>
  <si>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</si>
  <si>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</si>
  <si>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</si>
  <si>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二十一、其他支出</t>
  </si>
  <si>
    <t>二十二、债务付息支出</t>
  </si>
  <si>
    <t>二十三、债务发行费用支出</t>
  </si>
  <si>
    <t>附件3</t>
  </si>
  <si>
    <r>
      <t>2023</t>
    </r>
    <r>
      <rPr>
        <sz val="18"/>
        <color indexed="8"/>
        <rFont val="方正小标宋_GBK"/>
        <family val="4"/>
      </rPr>
      <t>年江北区区本级政府性基金预算支出调整情况表</t>
    </r>
  </si>
  <si>
    <r>
      <rPr>
        <sz val="12"/>
        <color indexed="8"/>
        <rFont val="方正仿宋_GBK"/>
        <family val="4"/>
      </rPr>
      <t>单位：万元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</si>
  <si>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</rPr>
      <t>计</t>
    </r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</si>
  <si>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</si>
  <si>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</si>
  <si>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</si>
  <si>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</si>
  <si>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</si>
  <si>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七、债务付息支出</t>
  </si>
  <si>
    <t>八、债务发行费用支出</t>
  </si>
  <si>
    <t>附件4</t>
  </si>
  <si>
    <r>
      <t>2023</t>
    </r>
    <r>
      <rPr>
        <sz val="18"/>
        <rFont val="方正小标宋_GBK"/>
        <family val="4"/>
      </rPr>
      <t>年江北区区本级国有资本经营预算支出调整情况表</t>
    </r>
  </si>
  <si>
    <t>项    目</t>
  </si>
  <si>
    <r>
      <rPr>
        <sz val="12"/>
        <rFont val="方正仿宋_GBK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</rPr>
      <t>计</t>
    </r>
  </si>
  <si>
    <r>
      <rPr>
        <sz val="12"/>
        <rFont val="方正仿宋_GBK"/>
        <family val="4"/>
      </rPr>
      <t>一、国有资本经营预算支出</t>
    </r>
  </si>
  <si>
    <t>附件5</t>
  </si>
  <si>
    <t>2023年地方政府债务限额调整情况表</t>
  </si>
  <si>
    <t>单位：亿元</t>
  </si>
  <si>
    <t>江北区</t>
  </si>
  <si>
    <t>一、2022年地方政府债务限额</t>
  </si>
  <si>
    <t>其中： 一般债务限额</t>
  </si>
  <si>
    <t xml:space="preserve">       专项债务限额</t>
  </si>
  <si>
    <t>二、2023年新增地方政府债务限额</t>
  </si>
  <si>
    <t>三、2023年地方政府债务限额</t>
  </si>
  <si>
    <t>附件6</t>
  </si>
  <si>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年江北区地方政府债券使用情况表</t>
    </r>
  </si>
  <si>
    <r>
      <rPr>
        <sz val="12"/>
        <rFont val="方正仿宋_GBK"/>
        <family val="4"/>
      </rPr>
      <t>单位：万元</t>
    </r>
  </si>
  <si>
    <r>
      <rPr>
        <sz val="11"/>
        <rFont val="方正黑体_GBK"/>
        <family val="4"/>
      </rPr>
      <t>债券名称</t>
    </r>
  </si>
  <si>
    <r>
      <rPr>
        <sz val="11"/>
        <rFont val="方正黑体_GBK"/>
        <family val="4"/>
      </rPr>
      <t>债券类型</t>
    </r>
  </si>
  <si>
    <r>
      <rPr>
        <sz val="11"/>
        <rFont val="方正黑体_GBK"/>
        <family val="4"/>
      </rPr>
      <t>用途</t>
    </r>
  </si>
  <si>
    <r>
      <rPr>
        <sz val="11"/>
        <rFont val="方正黑体_GBK"/>
        <family val="4"/>
      </rPr>
      <t>金额</t>
    </r>
  </si>
  <si>
    <r>
      <rPr>
        <sz val="11"/>
        <rFont val="方正黑体_GBK"/>
        <family val="4"/>
      </rPr>
      <t>债务（使用）单位</t>
    </r>
  </si>
  <si>
    <r>
      <rPr>
        <sz val="11"/>
        <rFont val="方正黑体_GBK"/>
        <family val="4"/>
      </rPr>
      <t>债务名称</t>
    </r>
  </si>
  <si>
    <r>
      <rPr>
        <sz val="11"/>
        <rFont val="方正仿宋_GBK"/>
        <family val="4"/>
      </rPr>
      <t>合计</t>
    </r>
  </si>
  <si>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年重庆市政府一般债券（二期）</t>
    </r>
  </si>
  <si>
    <r>
      <rPr>
        <sz val="12"/>
        <rFont val="方正仿宋_GBK"/>
        <family val="4"/>
      </rPr>
      <t>新增一般债券</t>
    </r>
  </si>
  <si>
    <r>
      <rPr>
        <sz val="12"/>
        <rFont val="方正仿宋_GBK"/>
        <family val="4"/>
      </rPr>
      <t>用于公益性项目建设</t>
    </r>
  </si>
  <si>
    <r>
      <rPr>
        <sz val="12"/>
        <color indexed="8"/>
        <rFont val="方正仿宋_GBK"/>
        <family val="4"/>
      </rPr>
      <t>重庆市江北区教委</t>
    </r>
  </si>
  <si>
    <r>
      <rPr>
        <sz val="12"/>
        <color indexed="8"/>
        <rFont val="方正仿宋_GBK"/>
        <family val="4"/>
      </rPr>
      <t>重庆市江北区教育系统重点建设项目（一期）</t>
    </r>
  </si>
  <si>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年重庆市政府专项债券（二期）</t>
    </r>
  </si>
  <si>
    <r>
      <rPr>
        <sz val="12"/>
        <rFont val="方正仿宋_GBK"/>
        <family val="4"/>
      </rPr>
      <t>新增专项债券</t>
    </r>
  </si>
  <si>
    <r>
      <rPr>
        <sz val="12"/>
        <color indexed="8"/>
        <rFont val="方正仿宋_GBK"/>
        <family val="4"/>
      </rPr>
      <t>重庆港城工业园区管理委员会</t>
    </r>
  </si>
  <si>
    <r>
      <rPr>
        <sz val="12"/>
        <color indexed="8"/>
        <rFont val="方正仿宋_GBK"/>
        <family val="4"/>
      </rPr>
      <t>重庆国际邮轮母港区游客集散中心配套基础设施建设项目（三期）</t>
    </r>
  </si>
  <si>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年重庆市政府专项债券（三期）</t>
    </r>
  </si>
  <si>
    <r>
      <rPr>
        <sz val="12"/>
        <color indexed="8"/>
        <rFont val="方正仿宋_GBK"/>
        <family val="4"/>
      </rPr>
      <t>嘉溢华片区路网及配套设施项目</t>
    </r>
  </si>
  <si>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年重庆市政府专项债券（十期）</t>
    </r>
  </si>
  <si>
    <r>
      <rPr>
        <sz val="12"/>
        <color indexed="8"/>
        <rFont val="方正仿宋_GBK"/>
        <family val="4"/>
      </rPr>
      <t>重庆观音桥商圈建设有限责任公司</t>
    </r>
  </si>
  <si>
    <r>
      <rPr>
        <sz val="12"/>
        <color indexed="8"/>
        <rFont val="方正仿宋_GBK"/>
        <family val="4"/>
      </rPr>
      <t>观音桥高科技总部基地及智慧产业园区基础设施项目（三期）</t>
    </r>
  </si>
  <si>
    <r>
      <rPr>
        <sz val="12"/>
        <color indexed="8"/>
        <rFont val="方正仿宋_GBK"/>
        <family val="4"/>
      </rPr>
      <t>重庆市江北区城市建设发展研究中心</t>
    </r>
  </si>
  <si>
    <r>
      <rPr>
        <sz val="12"/>
        <color indexed="8"/>
        <rFont val="方正仿宋_GBK"/>
        <family val="4"/>
      </rPr>
      <t>江北区城镇老旧小区改造工程（第一批）</t>
    </r>
  </si>
  <si>
    <r>
      <rPr>
        <sz val="12"/>
        <color indexed="8"/>
        <rFont val="方正仿宋_GBK"/>
        <family val="4"/>
      </rPr>
      <t>重庆市江北区卫生健康委员会</t>
    </r>
  </si>
  <si>
    <r>
      <rPr>
        <sz val="12"/>
        <color indexed="8"/>
        <rFont val="方正仿宋_GBK"/>
        <family val="4"/>
      </rPr>
      <t>江北区医疗卫生基础设施项目</t>
    </r>
  </si>
  <si>
    <r>
      <rPr>
        <sz val="12"/>
        <rFont val="Times New Roman"/>
        <family val="1"/>
      </rPr>
      <t>2024</t>
    </r>
    <r>
      <rPr>
        <sz val="12"/>
        <rFont val="方正仿宋_GBK"/>
        <family val="4"/>
      </rPr>
      <t>年重庆市政府专项债券（十一期）</t>
    </r>
  </si>
  <si>
    <r>
      <rPr>
        <sz val="12"/>
        <color indexed="8"/>
        <rFont val="方正仿宋_GBK"/>
        <family val="4"/>
      </rPr>
      <t>重庆市港城工业园区建设有限公司</t>
    </r>
  </si>
  <si>
    <r>
      <rPr>
        <sz val="12"/>
        <color indexed="8"/>
        <rFont val="方正仿宋_GBK"/>
        <family val="4"/>
      </rPr>
      <t>港城园区市政设施及配套工程</t>
    </r>
  </si>
  <si>
    <r>
      <rPr>
        <sz val="12"/>
        <color indexed="8"/>
        <rFont val="方正仿宋_GBK"/>
        <family val="4"/>
      </rPr>
      <t>江北区城镇老旧小区更新改造工程（二期）</t>
    </r>
  </si>
  <si>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年重庆市政府专项债券（十三期）</t>
    </r>
  </si>
  <si>
    <r>
      <rPr>
        <sz val="12"/>
        <color indexed="8"/>
        <rFont val="方正仿宋_GBK"/>
        <family val="4"/>
      </rPr>
      <t>重庆市江北区城市开发集团有限公司</t>
    </r>
  </si>
  <si>
    <r>
      <rPr>
        <sz val="12"/>
        <color indexed="8"/>
        <rFont val="方正仿宋_GBK"/>
        <family val="4"/>
      </rPr>
      <t>长江北岸（塔子山至金科太阳海岸段）岸线生态综合修复工程</t>
    </r>
  </si>
  <si>
    <r>
      <rPr>
        <sz val="12"/>
        <color indexed="8"/>
        <rFont val="方正仿宋_GBK"/>
        <family val="4"/>
      </rPr>
      <t>观音桥高科技总部基地及智慧产业园区基础设施项目（二期）</t>
    </r>
  </si>
  <si>
    <r>
      <rPr>
        <sz val="12"/>
        <color indexed="8"/>
        <rFont val="方正仿宋_GBK"/>
        <family val="4"/>
      </rPr>
      <t>广阳岛长江经济带绿色发展望江片区项目（一期）</t>
    </r>
  </si>
  <si>
    <r>
      <rPr>
        <sz val="12"/>
        <color indexed="8"/>
        <rFont val="方正仿宋_GBK"/>
        <family val="4"/>
      </rPr>
      <t>江北区住房和城乡建设委员会</t>
    </r>
  </si>
  <si>
    <r>
      <rPr>
        <sz val="12"/>
        <color indexed="8"/>
        <rFont val="方正仿宋_GBK"/>
        <family val="4"/>
      </rPr>
      <t>江北区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两江四岸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拓展区城市基础设施配套工程</t>
    </r>
  </si>
  <si>
    <r>
      <rPr>
        <sz val="12"/>
        <color indexed="8"/>
        <rFont val="方正仿宋_GBK"/>
        <family val="4"/>
      </rPr>
      <t>重庆市江北区城市建设发展集团有限公司</t>
    </r>
  </si>
  <si>
    <r>
      <rPr>
        <sz val="12"/>
        <color indexed="8"/>
        <rFont val="方正仿宋_GBK"/>
        <family val="4"/>
      </rPr>
      <t>江北区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两江四岸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拓展区城市基础设施配套工程（二期）</t>
    </r>
  </si>
  <si>
    <r>
      <rPr>
        <sz val="12"/>
        <color indexed="8"/>
        <rFont val="方正仿宋_GBK"/>
        <family val="4"/>
      </rPr>
      <t>重庆市江北区市政设施管理所（重庆市江北区公共停车管理中心）</t>
    </r>
  </si>
  <si>
    <r>
      <rPr>
        <sz val="12"/>
        <color indexed="8"/>
        <rFont val="方正仿宋_GBK"/>
        <family val="4"/>
      </rPr>
      <t>江北区市政道路基础设施综合改造提升工程</t>
    </r>
  </si>
  <si>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年重庆市政府专项债券（十四期）</t>
    </r>
  </si>
  <si>
    <r>
      <rPr>
        <sz val="12"/>
        <color indexed="8"/>
        <rFont val="方正仿宋_GBK"/>
        <family val="4"/>
      </rPr>
      <t>重庆市江北区玉带办</t>
    </r>
  </si>
  <si>
    <r>
      <rPr>
        <sz val="12"/>
        <color indexed="8"/>
        <rFont val="方正仿宋_GBK"/>
        <family val="4"/>
      </rPr>
      <t>江北区玉带数字产业园配套基础设施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_GBK"/>
        <family val="4"/>
      </rPr>
      <t>项目</t>
    </r>
  </si>
  <si>
    <r>
      <rPr>
        <sz val="12"/>
        <color indexed="8"/>
        <rFont val="方正仿宋_GBK"/>
        <family val="4"/>
      </rPr>
      <t>玉带数字产业园配套基础设施项目（二期）</t>
    </r>
  </si>
  <si>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年重庆市政府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专项债券（十七期）</t>
    </r>
  </si>
  <si>
    <r>
      <rPr>
        <sz val="12"/>
        <color indexed="8"/>
        <rFont val="方正仿宋_GBK"/>
        <family val="4"/>
      </rPr>
      <t>长安三工厂城镇老旧小区基础设施建设项目</t>
    </r>
  </si>
  <si>
    <r>
      <rPr>
        <sz val="12"/>
        <color indexed="8"/>
        <rFont val="方正仿宋_GBK"/>
        <family val="4"/>
      </rPr>
      <t>江北区城镇老旧小区改造工程（三期）</t>
    </r>
  </si>
  <si>
    <r>
      <rPr>
        <sz val="12"/>
        <color indexed="8"/>
        <rFont val="方正仿宋_GBK"/>
        <family val="4"/>
      </rPr>
      <t>重庆市江北区港城工业园区发展中心</t>
    </r>
  </si>
  <si>
    <r>
      <rPr>
        <sz val="12"/>
        <color indexed="8"/>
        <rFont val="方正仿宋_GBK"/>
        <family val="4"/>
      </rPr>
      <t>江北区港城园区基础设施建设项目（二期）</t>
    </r>
  </si>
  <si>
    <r>
      <rPr>
        <sz val="12"/>
        <color indexed="8"/>
        <rFont val="方正仿宋_GBK"/>
        <family val="4"/>
      </rPr>
      <t>重庆市五宝小镇建设有限公司</t>
    </r>
  </si>
  <si>
    <r>
      <rPr>
        <sz val="12"/>
        <color indexed="8"/>
        <rFont val="方正仿宋_GBK"/>
        <family val="4"/>
      </rPr>
      <t>江北区五宝主题小镇农旅融合示范园基础设施项目（二期）</t>
    </r>
  </si>
  <si>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年重庆市政府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专项债券（十八期）</t>
    </r>
  </si>
  <si>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年重庆市政府专项债券（二十八期）</t>
    </r>
  </si>
  <si>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年重庆市政府专项债券（二十九期）</t>
    </r>
  </si>
  <si>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年重庆市政府专项债券（三十二期）</t>
    </r>
  </si>
  <si>
    <r>
      <rPr>
        <sz val="12"/>
        <color indexed="8"/>
        <rFont val="方正仿宋_GBK"/>
        <family val="4"/>
      </rPr>
      <t>重庆唐桂建设开发有限公司</t>
    </r>
  </si>
  <si>
    <r>
      <rPr>
        <sz val="12"/>
        <color indexed="8"/>
        <rFont val="方正仿宋_GBK"/>
        <family val="4"/>
      </rPr>
      <t>重庆国际邮轮母港区游客集散中心配套基础设施建设项目（二期）</t>
    </r>
  </si>
  <si>
    <t>附件7</t>
  </si>
  <si>
    <r>
      <t>2022</t>
    </r>
    <r>
      <rPr>
        <sz val="18"/>
        <color indexed="8"/>
        <rFont val="方正小标宋_GBK"/>
        <family val="4"/>
      </rPr>
      <t>年江北区预备费安排情况表</t>
    </r>
  </si>
  <si>
    <t>序号</t>
  </si>
  <si>
    <t>单位</t>
  </si>
  <si>
    <t>预算安排情况</t>
  </si>
  <si>
    <t>资金用途</t>
  </si>
  <si>
    <t>重庆市江北区商务委员会</t>
  </si>
  <si>
    <t>海关经费</t>
  </si>
  <si>
    <t>重庆市江北区退役军人事务局</t>
  </si>
  <si>
    <t xml:space="preserve"> 优抚双拥工作</t>
  </si>
  <si>
    <t>重庆市江北区文化和旅游发展委员会</t>
  </si>
  <si>
    <t>重庆艺术节焰火表演活动经费</t>
  </si>
  <si>
    <t>重庆市江北区人民防空办公室</t>
  </si>
  <si>
    <t>江北区溉澜溪体育公园片区地下公共人防工程</t>
  </si>
  <si>
    <t>重庆鲁能巴蜀中学</t>
  </si>
  <si>
    <t>鲁能巴蜀中学十五周年办学成果展</t>
  </si>
  <si>
    <t>重庆市江北区住房和城乡建设委员会</t>
  </si>
  <si>
    <t>万戈冻库项目征收补偿资金</t>
  </si>
  <si>
    <t>重庆市江北区教育委员会</t>
  </si>
  <si>
    <t>华新鹿鸣实验学校新建工程</t>
  </si>
  <si>
    <t>军人遗属一次性经济抚恤金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</si>
</sst>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_ * #,##0_ ;_ * \-#,##0_ ;_ * &quot;-&quot;??_ ;_ @_ "/>
  </numFmts>
  <fonts count="7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10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黑体"/>
      <family val="3"/>
    </font>
    <font>
      <sz val="11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方正黑体_GBK"/>
      <family val="4"/>
    </font>
    <font>
      <sz val="18"/>
      <name val="Times New Roman"/>
      <family val="1"/>
    </font>
    <font>
      <sz val="18"/>
      <color indexed="8"/>
      <name val="方正小标宋_GBK"/>
      <family val="4"/>
    </font>
    <font>
      <sz val="11"/>
      <color indexed="8"/>
      <name val="方正黑体_GBK"/>
      <family val="4"/>
    </font>
    <font>
      <sz val="12"/>
      <name val="宋体"/>
      <family val="0"/>
    </font>
    <font>
      <sz val="12"/>
      <name val="黑体"/>
      <family val="3"/>
    </font>
    <font>
      <sz val="18"/>
      <name val="方正黑体_GBK"/>
      <family val="4"/>
    </font>
    <font>
      <b/>
      <sz val="16"/>
      <name val="黑体"/>
      <family val="3"/>
    </font>
    <font>
      <sz val="12"/>
      <name val="方正仿宋_GBK"/>
      <family val="4"/>
    </font>
    <font>
      <sz val="12"/>
      <name val="方正黑体_GBK"/>
      <family val="4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方正黑体_GBK"/>
      <family val="4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name val="方正黑体_GBK"/>
      <family val="4"/>
    </font>
    <font>
      <sz val="10"/>
      <name val="Arial"/>
      <family val="2"/>
    </font>
    <font>
      <b/>
      <sz val="12"/>
      <name val="方正仿宋_GBK"/>
      <family val="4"/>
    </font>
    <font>
      <b/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name val="方正黑体_GBK"/>
      <family val="4"/>
    </font>
    <font>
      <sz val="11"/>
      <name val="方正仿宋_GBK"/>
      <family val="4"/>
    </font>
    <font>
      <sz val="10"/>
      <name val="方正仿宋_GBK"/>
      <family val="4"/>
    </font>
    <font>
      <sz val="10"/>
      <color theme="1"/>
      <name val="Times New Roman"/>
      <family val="1"/>
    </font>
    <font>
      <sz val="10"/>
      <color theme="1"/>
      <name val="方正仿宋_GBK"/>
      <family val="4"/>
    </font>
    <font>
      <sz val="10"/>
      <color rgb="FFFF0000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方正仿宋_GBK"/>
      <family val="4"/>
    </font>
    <font>
      <sz val="12"/>
      <color theme="1"/>
      <name val="黑体"/>
      <family val="3"/>
    </font>
    <font>
      <sz val="11"/>
      <color theme="1"/>
      <name val="方正仿宋_GBK"/>
      <family val="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方正黑体_GBK"/>
      <family val="4"/>
    </font>
    <font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color theme="1"/>
      <name val="方正黑体_GBK"/>
      <family val="4"/>
    </font>
    <font>
      <sz val="18"/>
      <color rgb="FF000000"/>
      <name val="Times New Roman"/>
      <family val="1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4"/>
      <color theme="1"/>
      <name val="方正黑体_GBK"/>
      <family val="4"/>
    </font>
    <font>
      <sz val="12"/>
      <color theme="1"/>
      <name val="方正黑体_GBK"/>
      <family val="4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7" fillId="8" borderId="0" applyNumberFormat="0" applyBorder="0" applyAlignment="0" applyProtection="0"/>
    <xf numFmtId="0" fontId="41" fillId="0" borderId="5" applyNumberFormat="0" applyFill="0" applyAlignment="0" applyProtection="0"/>
    <xf numFmtId="0" fontId="37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0" fillId="3" borderId="0" applyNumberFormat="0" applyBorder="0" applyAlignment="0" applyProtection="0"/>
    <xf numFmtId="0" fontId="37" fillId="12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40" fillId="2" borderId="0" applyNumberFormat="0" applyBorder="0" applyAlignment="0" applyProtection="0"/>
    <xf numFmtId="0" fontId="0" fillId="0" borderId="0">
      <alignment vertical="center"/>
      <protection/>
    </xf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/>
      <protection/>
    </xf>
    <xf numFmtId="0" fontId="0" fillId="7" borderId="0" applyNumberFormat="0" applyBorder="0" applyAlignment="0" applyProtection="0"/>
    <xf numFmtId="0" fontId="37" fillId="18" borderId="0" applyNumberFormat="0" applyBorder="0" applyAlignment="0" applyProtection="0"/>
    <xf numFmtId="0" fontId="20" fillId="0" borderId="0">
      <alignment/>
      <protection/>
    </xf>
    <xf numFmtId="0" fontId="3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Protection="0">
      <alignment vertical="center"/>
    </xf>
    <xf numFmtId="0" fontId="37" fillId="20" borderId="0" applyNumberFormat="0" applyBorder="0" applyAlignment="0" applyProtection="0"/>
    <xf numFmtId="0" fontId="0" fillId="17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 applyProtection="0">
      <alignment vertical="center"/>
    </xf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Protection="0">
      <alignment/>
    </xf>
    <xf numFmtId="0" fontId="0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Protection="0">
      <alignment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0" fontId="2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Protection="0">
      <alignment/>
    </xf>
    <xf numFmtId="0" fontId="53" fillId="0" borderId="0">
      <alignment vertical="center"/>
      <protection/>
    </xf>
    <xf numFmtId="0" fontId="2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</cellStyleXfs>
  <cellXfs count="145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4" fillId="0" borderId="0" xfId="0" applyFont="1" applyFill="1" applyAlignment="1">
      <alignment horizontal="right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176" fontId="67" fillId="0" borderId="10" xfId="0" applyNumberFormat="1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vertical="center" wrapText="1"/>
    </xf>
    <xf numFmtId="176" fontId="67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176" fontId="12" fillId="0" borderId="0" xfId="85" applyNumberFormat="1" applyFont="1" applyFill="1" applyBorder="1" applyAlignment="1">
      <alignment/>
      <protection/>
    </xf>
    <xf numFmtId="176" fontId="13" fillId="0" borderId="0" xfId="85" applyNumberFormat="1" applyFont="1" applyFill="1" applyBorder="1" applyAlignment="1">
      <alignment/>
      <protection/>
    </xf>
    <xf numFmtId="176" fontId="14" fillId="0" borderId="0" xfId="85" applyNumberFormat="1" applyFont="1" applyFill="1" applyBorder="1" applyAlignment="1">
      <alignment/>
      <protection/>
    </xf>
    <xf numFmtId="176" fontId="13" fillId="0" borderId="0" xfId="85" applyNumberFormat="1" applyFont="1" applyFill="1" applyBorder="1" applyAlignment="1">
      <alignment wrapText="1"/>
      <protection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76" fontId="69" fillId="0" borderId="0" xfId="85" applyNumberFormat="1" applyFont="1" applyFill="1" applyBorder="1" applyAlignment="1">
      <alignment/>
      <protection/>
    </xf>
    <xf numFmtId="176" fontId="12" fillId="0" borderId="0" xfId="85" applyNumberFormat="1" applyFont="1" applyFill="1" applyBorder="1" applyAlignment="1">
      <alignment horizontal="center" vertical="center"/>
      <protection/>
    </xf>
    <xf numFmtId="176" fontId="12" fillId="0" borderId="0" xfId="85" applyNumberFormat="1" applyFont="1" applyFill="1" applyBorder="1" applyAlignment="1">
      <alignment horizontal="right"/>
      <protection/>
    </xf>
    <xf numFmtId="176" fontId="12" fillId="0" borderId="0" xfId="85" applyNumberFormat="1" applyFont="1" applyFill="1" applyBorder="1" applyAlignment="1">
      <alignment horizontal="left"/>
      <protection/>
    </xf>
    <xf numFmtId="176" fontId="17" fillId="0" borderId="0" xfId="85" applyNumberFormat="1" applyFont="1" applyFill="1" applyBorder="1" applyAlignment="1" applyProtection="1">
      <alignment horizontal="center" vertical="center"/>
      <protection/>
    </xf>
    <xf numFmtId="176" fontId="17" fillId="0" borderId="0" xfId="85" applyNumberFormat="1" applyFont="1" applyFill="1" applyBorder="1" applyAlignment="1" applyProtection="1">
      <alignment horizontal="right" vertical="center"/>
      <protection/>
    </xf>
    <xf numFmtId="176" fontId="17" fillId="0" borderId="0" xfId="85" applyNumberFormat="1" applyFont="1" applyFill="1" applyBorder="1" applyAlignment="1" applyProtection="1">
      <alignment horizontal="left" vertical="center"/>
      <protection/>
    </xf>
    <xf numFmtId="176" fontId="14" fillId="0" borderId="11" xfId="85" applyNumberFormat="1" applyFont="1" applyFill="1" applyBorder="1" applyAlignment="1" applyProtection="1">
      <alignment/>
      <protection/>
    </xf>
    <xf numFmtId="176" fontId="14" fillId="0" borderId="11" xfId="85" applyNumberFormat="1" applyFont="1" applyFill="1" applyBorder="1" applyAlignment="1" applyProtection="1">
      <alignment horizontal="center" vertical="center"/>
      <protection/>
    </xf>
    <xf numFmtId="176" fontId="14" fillId="0" borderId="11" xfId="85" applyNumberFormat="1" applyFont="1" applyFill="1" applyBorder="1" applyAlignment="1" applyProtection="1">
      <alignment horizontal="right"/>
      <protection/>
    </xf>
    <xf numFmtId="176" fontId="14" fillId="0" borderId="11" xfId="85" applyNumberFormat="1" applyFont="1" applyFill="1" applyBorder="1" applyAlignment="1" applyProtection="1">
      <alignment horizontal="left"/>
      <protection/>
    </xf>
    <xf numFmtId="176" fontId="13" fillId="24" borderId="10" xfId="85" applyNumberFormat="1" applyFont="1" applyFill="1" applyBorder="1" applyAlignment="1" applyProtection="1">
      <alignment horizontal="center" vertical="center" wrapText="1"/>
      <protection/>
    </xf>
    <xf numFmtId="176" fontId="14" fillId="24" borderId="10" xfId="85" applyNumberFormat="1" applyFont="1" applyFill="1" applyBorder="1" applyAlignment="1" applyProtection="1">
      <alignment horizontal="center" vertical="center" wrapText="1"/>
      <protection/>
    </xf>
    <xf numFmtId="176" fontId="14" fillId="0" borderId="10" xfId="85" applyNumberFormat="1" applyFont="1" applyFill="1" applyBorder="1" applyAlignment="1" applyProtection="1">
      <alignment wrapText="1"/>
      <protection/>
    </xf>
    <xf numFmtId="176" fontId="14" fillId="24" borderId="10" xfId="85" applyNumberFormat="1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176" fontId="16" fillId="0" borderId="0" xfId="85" applyNumberFormat="1" applyFont="1" applyFill="1" applyBorder="1" applyAlignment="1">
      <alignment/>
      <protection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6" fillId="0" borderId="0" xfId="78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17" fillId="0" borderId="0" xfId="98" applyFont="1" applyFill="1" applyAlignment="1">
      <alignment horizontal="center" vertical="center"/>
      <protection/>
    </xf>
    <xf numFmtId="0" fontId="22" fillId="0" borderId="0" xfId="98" applyFont="1" applyFill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top"/>
    </xf>
    <xf numFmtId="0" fontId="13" fillId="0" borderId="0" xfId="98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0" fontId="26" fillId="0" borderId="0" xfId="78" applyNumberFormat="1" applyFont="1" applyFill="1" applyBorder="1" applyAlignment="1">
      <alignment/>
    </xf>
    <xf numFmtId="0" fontId="73" fillId="0" borderId="0" xfId="78" applyNumberFormat="1" applyFont="1" applyFill="1" applyBorder="1" applyAlignment="1">
      <alignment horizontal="center" vertical="center" wrapText="1"/>
    </xf>
    <xf numFmtId="0" fontId="7" fillId="0" borderId="0" xfId="78" applyNumberFormat="1" applyFont="1" applyFill="1" applyBorder="1" applyAlignment="1">
      <alignment horizontal="center" vertical="center" wrapText="1"/>
    </xf>
    <xf numFmtId="0" fontId="27" fillId="0" borderId="0" xfId="78" applyNumberFormat="1" applyFont="1" applyFill="1" applyBorder="1" applyAlignment="1">
      <alignment horizontal="left" vertical="center" wrapText="1"/>
    </xf>
    <xf numFmtId="0" fontId="2" fillId="0" borderId="0" xfId="78" applyNumberFormat="1" applyFont="1" applyFill="1" applyBorder="1" applyAlignment="1">
      <alignment/>
    </xf>
    <xf numFmtId="0" fontId="11" fillId="0" borderId="0" xfId="78" applyNumberFormat="1" applyFont="1" applyFill="1" applyBorder="1" applyAlignment="1">
      <alignment horizontal="right"/>
    </xf>
    <xf numFmtId="0" fontId="28" fillId="0" borderId="10" xfId="78" applyNumberFormat="1" applyFont="1" applyFill="1" applyBorder="1" applyAlignment="1">
      <alignment horizontal="center" vertical="center" wrapText="1"/>
    </xf>
    <xf numFmtId="0" fontId="24" fillId="0" borderId="10" xfId="78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/>
    </xf>
    <xf numFmtId="176" fontId="68" fillId="0" borderId="10" xfId="0" applyNumberFormat="1" applyFont="1" applyFill="1" applyBorder="1" applyAlignment="1">
      <alignment horizontal="right" vertical="center"/>
    </xf>
    <xf numFmtId="0" fontId="24" fillId="0" borderId="10" xfId="78" applyNumberFormat="1" applyFont="1" applyFill="1" applyBorder="1" applyAlignment="1">
      <alignment horizontal="left" vertical="center" wrapText="1"/>
    </xf>
    <xf numFmtId="0" fontId="24" fillId="0" borderId="10" xfId="78" applyNumberFormat="1" applyFont="1" applyFill="1" applyBorder="1" applyAlignment="1">
      <alignment horizontal="right" vertical="center" wrapText="1"/>
    </xf>
    <xf numFmtId="176" fontId="13" fillId="0" borderId="10" xfId="0" applyNumberFormat="1" applyFont="1" applyBorder="1" applyAlignment="1">
      <alignment horizontal="right" vertical="center"/>
    </xf>
    <xf numFmtId="0" fontId="74" fillId="0" borderId="0" xfId="78" applyNumberFormat="1" applyFont="1" applyFill="1" applyBorder="1" applyAlignment="1">
      <alignment/>
    </xf>
    <xf numFmtId="177" fontId="74" fillId="0" borderId="0" xfId="78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76" fillId="0" borderId="0" xfId="78" applyNumberFormat="1" applyFont="1" applyFill="1" applyBorder="1" applyAlignment="1">
      <alignment/>
    </xf>
    <xf numFmtId="0" fontId="71" fillId="0" borderId="0" xfId="78" applyNumberFormat="1" applyFont="1" applyFill="1" applyAlignment="1">
      <alignment horizontal="center" vertical="center" wrapText="1"/>
    </xf>
    <xf numFmtId="177" fontId="64" fillId="0" borderId="0" xfId="78" applyNumberFormat="1" applyFont="1" applyFill="1" applyAlignment="1">
      <alignment horizontal="right"/>
    </xf>
    <xf numFmtId="0" fontId="77" fillId="0" borderId="10" xfId="78" applyNumberFormat="1" applyFont="1" applyFill="1" applyBorder="1" applyAlignment="1">
      <alignment horizontal="center" vertical="center" wrapText="1"/>
    </xf>
    <xf numFmtId="177" fontId="77" fillId="0" borderId="10" xfId="78" applyNumberFormat="1" applyFont="1" applyFill="1" applyBorder="1" applyAlignment="1">
      <alignment horizontal="center" vertical="center" wrapText="1"/>
    </xf>
    <xf numFmtId="0" fontId="64" fillId="0" borderId="10" xfId="78" applyNumberFormat="1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vertical="center"/>
    </xf>
    <xf numFmtId="176" fontId="67" fillId="0" borderId="10" xfId="0" applyNumberFormat="1" applyFont="1" applyFill="1" applyBorder="1" applyAlignment="1">
      <alignment vertical="center"/>
    </xf>
    <xf numFmtId="0" fontId="64" fillId="0" borderId="10" xfId="78" applyNumberFormat="1" applyFont="1" applyFill="1" applyBorder="1" applyAlignment="1">
      <alignment horizontal="left" vertical="center" wrapText="1"/>
    </xf>
    <xf numFmtId="0" fontId="64" fillId="0" borderId="19" xfId="78" applyNumberFormat="1" applyFont="1" applyFill="1" applyBorder="1" applyAlignment="1">
      <alignment vertical="center"/>
    </xf>
    <xf numFmtId="0" fontId="64" fillId="0" borderId="19" xfId="78" applyNumberFormat="1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0" fontId="66" fillId="0" borderId="10" xfId="78" applyNumberFormat="1" applyFont="1" applyFill="1" applyBorder="1" applyAlignment="1">
      <alignment horizontal="left" vertical="center" wrapText="1"/>
    </xf>
    <xf numFmtId="0" fontId="64" fillId="0" borderId="10" xfId="78" applyNumberFormat="1" applyFont="1" applyFill="1" applyBorder="1" applyAlignment="1">
      <alignment vertical="center"/>
    </xf>
    <xf numFmtId="0" fontId="74" fillId="0" borderId="10" xfId="78" applyNumberFormat="1" applyFont="1" applyFill="1" applyBorder="1" applyAlignment="1">
      <alignment/>
    </xf>
    <xf numFmtId="0" fontId="29" fillId="0" borderId="0" xfId="78" applyNumberFormat="1" applyFont="1" applyFill="1" applyBorder="1" applyAlignment="1">
      <alignment/>
    </xf>
    <xf numFmtId="0" fontId="78" fillId="0" borderId="0" xfId="78" applyNumberFormat="1" applyFont="1" applyFill="1" applyBorder="1" applyAlignment="1">
      <alignment/>
    </xf>
    <xf numFmtId="177" fontId="26" fillId="0" borderId="0" xfId="78" applyNumberFormat="1" applyFont="1" applyFill="1" applyBorder="1" applyAlignment="1">
      <alignment/>
    </xf>
    <xf numFmtId="0" fontId="31" fillId="0" borderId="0" xfId="78" applyNumberFormat="1" applyFont="1" applyFill="1" applyBorder="1" applyAlignment="1">
      <alignment/>
    </xf>
    <xf numFmtId="0" fontId="32" fillId="0" borderId="0" xfId="78" applyNumberFormat="1" applyFont="1" applyFill="1" applyBorder="1" applyAlignment="1">
      <alignment/>
    </xf>
    <xf numFmtId="177" fontId="32" fillId="0" borderId="0" xfId="78" applyNumberFormat="1" applyFont="1" applyFill="1" applyBorder="1" applyAlignment="1">
      <alignment/>
    </xf>
    <xf numFmtId="0" fontId="17" fillId="0" borderId="0" xfId="78" applyNumberFormat="1" applyFont="1" applyFill="1" applyBorder="1" applyAlignment="1">
      <alignment horizontal="center" vertical="center" wrapText="1"/>
    </xf>
    <xf numFmtId="177" fontId="17" fillId="0" borderId="0" xfId="78" applyNumberFormat="1" applyFont="1" applyFill="1" applyBorder="1" applyAlignment="1">
      <alignment horizontal="center" vertical="center" wrapText="1"/>
    </xf>
    <xf numFmtId="0" fontId="14" fillId="0" borderId="0" xfId="78" applyNumberFormat="1" applyFont="1" applyFill="1" applyBorder="1" applyAlignment="1">
      <alignment horizontal="left" vertical="center" wrapText="1"/>
    </xf>
    <xf numFmtId="0" fontId="14" fillId="0" borderId="0" xfId="78" applyNumberFormat="1" applyFont="1" applyFill="1" applyBorder="1" applyAlignment="1">
      <alignment/>
    </xf>
    <xf numFmtId="0" fontId="24" fillId="0" borderId="0" xfId="78" applyNumberFormat="1" applyFont="1" applyFill="1" applyBorder="1" applyAlignment="1">
      <alignment horizontal="right" vertical="center" wrapText="1"/>
    </xf>
    <xf numFmtId="177" fontId="14" fillId="0" borderId="0" xfId="78" applyNumberFormat="1" applyFont="1" applyFill="1" applyBorder="1" applyAlignment="1">
      <alignment horizontal="right" vertical="center" wrapText="1"/>
    </xf>
    <xf numFmtId="0" fontId="14" fillId="0" borderId="0" xfId="78" applyNumberFormat="1" applyFont="1" applyFill="1" applyBorder="1" applyAlignment="1">
      <alignment horizontal="right" vertical="center" wrapText="1"/>
    </xf>
    <xf numFmtId="0" fontId="25" fillId="0" borderId="10" xfId="78" applyNumberFormat="1" applyFont="1" applyFill="1" applyBorder="1" applyAlignment="1">
      <alignment horizontal="center" vertical="center" wrapText="1"/>
    </xf>
    <xf numFmtId="177" fontId="25" fillId="0" borderId="10" xfId="78" applyNumberFormat="1" applyFont="1" applyFill="1" applyBorder="1" applyAlignment="1">
      <alignment horizontal="center" vertical="center" wrapText="1"/>
    </xf>
    <xf numFmtId="0" fontId="33" fillId="0" borderId="10" xfId="78" applyNumberFormat="1" applyFont="1" applyFill="1" applyBorder="1" applyAlignment="1">
      <alignment horizontal="center" vertical="center" wrapText="1"/>
    </xf>
    <xf numFmtId="176" fontId="34" fillId="0" borderId="10" xfId="78" applyNumberFormat="1" applyFont="1" applyFill="1" applyBorder="1" applyAlignment="1">
      <alignment horizontal="right" vertical="center" shrinkToFit="1"/>
    </xf>
    <xf numFmtId="177" fontId="34" fillId="0" borderId="10" xfId="78" applyNumberFormat="1" applyFont="1" applyFill="1" applyBorder="1" applyAlignment="1">
      <alignment horizontal="right" vertical="center" shrinkToFit="1"/>
    </xf>
    <xf numFmtId="0" fontId="33" fillId="0" borderId="10" xfId="78" applyNumberFormat="1" applyFont="1" applyFill="1" applyBorder="1" applyAlignment="1">
      <alignment vertical="center" wrapText="1"/>
    </xf>
    <xf numFmtId="0" fontId="24" fillId="0" borderId="10" xfId="78" applyNumberFormat="1" applyFont="1" applyFill="1" applyBorder="1" applyAlignment="1">
      <alignment vertical="center" wrapText="1"/>
    </xf>
    <xf numFmtId="178" fontId="14" fillId="0" borderId="10" xfId="101" applyNumberFormat="1" applyFont="1" applyFill="1" applyBorder="1" applyAlignment="1" applyProtection="1">
      <alignment horizontal="right" vertical="center" wrapText="1"/>
      <protection/>
    </xf>
    <xf numFmtId="176" fontId="14" fillId="0" borderId="10" xfId="78" applyNumberFormat="1" applyFont="1" applyFill="1" applyBorder="1" applyAlignment="1">
      <alignment horizontal="right" vertical="center" shrinkToFit="1"/>
    </xf>
    <xf numFmtId="179" fontId="14" fillId="0" borderId="10" xfId="101" applyNumberFormat="1" applyFont="1" applyFill="1" applyBorder="1" applyAlignment="1" applyProtection="1">
      <alignment vertical="center"/>
      <protection/>
    </xf>
    <xf numFmtId="177" fontId="14" fillId="0" borderId="10" xfId="78" applyNumberFormat="1" applyFont="1" applyFill="1" applyBorder="1" applyAlignment="1">
      <alignment horizontal="right" vertical="center" shrinkToFit="1"/>
    </xf>
    <xf numFmtId="179" fontId="14" fillId="0" borderId="10" xfId="101" applyNumberFormat="1" applyFont="1" applyFill="1" applyBorder="1" applyAlignment="1" applyProtection="1">
      <alignment horizontal="right" vertical="center"/>
      <protection/>
    </xf>
    <xf numFmtId="178" fontId="14" fillId="0" borderId="10" xfId="101" applyNumberFormat="1" applyFont="1" applyFill="1" applyBorder="1" applyAlignment="1" applyProtection="1">
      <alignment horizontal="right" vertical="center"/>
      <protection/>
    </xf>
    <xf numFmtId="0" fontId="14" fillId="0" borderId="10" xfId="78" applyNumberFormat="1" applyFont="1" applyFill="1" applyBorder="1" applyAlignment="1">
      <alignment horizontal="left" vertical="center" wrapText="1"/>
    </xf>
    <xf numFmtId="0" fontId="33" fillId="0" borderId="10" xfId="78" applyNumberFormat="1" applyFont="1" applyFill="1" applyBorder="1" applyAlignment="1">
      <alignment horizontal="left" vertical="center" wrapText="1"/>
    </xf>
    <xf numFmtId="176" fontId="14" fillId="0" borderId="10" xfId="92" applyNumberFormat="1" applyFont="1" applyFill="1" applyBorder="1" applyAlignment="1" applyProtection="1">
      <alignment horizontal="right" vertical="center" wrapText="1" shrinkToFit="1"/>
      <protection/>
    </xf>
    <xf numFmtId="178" fontId="14" fillId="0" borderId="10" xfId="101" applyNumberFormat="1" applyFont="1" applyFill="1" applyBorder="1" applyAlignment="1" applyProtection="1">
      <alignment horizontal="right" vertical="center"/>
      <protection/>
    </xf>
    <xf numFmtId="0" fontId="29" fillId="0" borderId="10" xfId="78" applyNumberFormat="1" applyFont="1" applyFill="1" applyBorder="1" applyAlignment="1">
      <alignment/>
    </xf>
    <xf numFmtId="0" fontId="24" fillId="0" borderId="20" xfId="78" applyNumberFormat="1" applyFont="1" applyFill="1" applyBorder="1" applyAlignment="1">
      <alignment horizontal="left" vertical="center" wrapText="1"/>
    </xf>
    <xf numFmtId="0" fontId="24" fillId="0" borderId="12" xfId="78" applyNumberFormat="1" applyFont="1" applyFill="1" applyBorder="1" applyAlignment="1">
      <alignment horizontal="left" vertical="center" wrapText="1"/>
    </xf>
    <xf numFmtId="0" fontId="14" fillId="0" borderId="10" xfId="78" applyNumberFormat="1" applyFont="1" applyFill="1" applyBorder="1" applyAlignment="1">
      <alignment/>
    </xf>
  </cellXfs>
  <cellStyles count="96">
    <cellStyle name="Normal" xfId="0"/>
    <cellStyle name="常规_附件1_7" xfId="15"/>
    <cellStyle name="千位分隔 2 2 2" xfId="16"/>
    <cellStyle name="Currency [0]" xfId="17"/>
    <cellStyle name="20% - 强调文字颜色 3" xfId="18"/>
    <cellStyle name="输入" xfId="19"/>
    <cellStyle name="Currency" xfId="20"/>
    <cellStyle name="Comma [0]" xfId="21"/>
    <cellStyle name="常规_调整预算（草稿11.4）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_2017_29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常规 3_2011年江北区财力计算表（年终）20120118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千位分隔 2 2_调整预算" xfId="67"/>
    <cellStyle name="强调文字颜色 5" xfId="68"/>
    <cellStyle name="40% - 强调文字颜色 5" xfId="69"/>
    <cellStyle name="60% - 强调文字颜色 5" xfId="70"/>
    <cellStyle name="常规 2_调整预算" xfId="71"/>
    <cellStyle name="强调文字颜色 6" xfId="72"/>
    <cellStyle name="40% - 强调文字颜色 6" xfId="73"/>
    <cellStyle name="60% - 强调文字颜色 6" xfId="74"/>
    <cellStyle name="常规_调整预算（草稿11.4） 2" xfId="75"/>
    <cellStyle name="常规 4" xfId="76"/>
    <cellStyle name="常规_财力表_3" xfId="77"/>
    <cellStyle name="常规 2" xfId="78"/>
    <cellStyle name="常规 6_调整预算" xfId="79"/>
    <cellStyle name="常规 5" xfId="80"/>
    <cellStyle name="常规 4 2" xfId="81"/>
    <cellStyle name="常规_2017_7" xfId="82"/>
    <cellStyle name="差_StartUp" xfId="83"/>
    <cellStyle name="常规_2017_3" xfId="84"/>
    <cellStyle name="常规_Sheet3" xfId="85"/>
    <cellStyle name="常规_明细表" xfId="86"/>
    <cellStyle name="千位分隔 2" xfId="87"/>
    <cellStyle name="常规 2 2 2" xfId="88"/>
    <cellStyle name="常规 2 2" xfId="89"/>
    <cellStyle name="常规 8" xfId="90"/>
    <cellStyle name="常规 2 2 3" xfId="91"/>
    <cellStyle name="常规_收入表_1" xfId="92"/>
    <cellStyle name="常规 5_江北区2012年财力预测及调整预算(20121108科室汇总后)" xfId="93"/>
    <cellStyle name="常规 2 4" xfId="94"/>
    <cellStyle name="千位分隔 2 2" xfId="95"/>
    <cellStyle name="常规_附件1_5" xfId="96"/>
    <cellStyle name="千位分隔 3" xfId="97"/>
    <cellStyle name="常规 2 3" xfId="98"/>
    <cellStyle name="常规 7" xfId="99"/>
    <cellStyle name="常规 3" xfId="100"/>
    <cellStyle name="常规_Sheet5" xfId="101"/>
    <cellStyle name="常规_附件1_4" xfId="102"/>
    <cellStyle name="常规_2006月报格式通知的附件（修改）" xfId="103"/>
    <cellStyle name="常规_附件1_19" xfId="104"/>
    <cellStyle name="常规_附件1_3" xfId="105"/>
    <cellStyle name="常规_附件1_29" xfId="106"/>
    <cellStyle name="常规_附件1_6" xfId="107"/>
    <cellStyle name="常规_附件1_28" xfId="108"/>
    <cellStyle name="常规_附件1_8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Z32"/>
  <sheetViews>
    <sheetView showZeros="0" view="pageBreakPreview" zoomScale="85" zoomScaleNormal="85" zoomScaleSheetLayoutView="85" workbookViewId="0" topLeftCell="A1">
      <selection activeCell="L16" sqref="L16"/>
    </sheetView>
  </sheetViews>
  <sheetFormatPr defaultColWidth="9.00390625" defaultRowHeight="12.75" customHeight="1"/>
  <cols>
    <col min="1" max="1" width="28.25390625" style="80" customWidth="1"/>
    <col min="2" max="2" width="15.25390625" style="112" customWidth="1"/>
    <col min="3" max="3" width="12.375" style="112" customWidth="1"/>
    <col min="4" max="4" width="14.875" style="112" customWidth="1"/>
    <col min="5" max="5" width="16.75390625" style="80" customWidth="1"/>
    <col min="6" max="6" width="14.75390625" style="80" customWidth="1"/>
    <col min="7" max="7" width="14.75390625" style="113" customWidth="1"/>
    <col min="8" max="8" width="14.75390625" style="80" customWidth="1"/>
    <col min="9" max="212" width="9.00390625" style="80" customWidth="1"/>
  </cols>
  <sheetData>
    <row r="1" spans="1:232" s="80" customFormat="1" ht="22.5" customHeight="1">
      <c r="A1" s="114" t="s">
        <v>0</v>
      </c>
      <c r="B1" s="115"/>
      <c r="C1" s="115"/>
      <c r="D1" s="115"/>
      <c r="E1" s="115"/>
      <c r="F1" s="115"/>
      <c r="G1" s="116"/>
      <c r="H1" s="115"/>
      <c r="HU1"/>
      <c r="HV1"/>
      <c r="HW1"/>
      <c r="HX1"/>
    </row>
    <row r="2" spans="1:232" s="80" customFormat="1" ht="21" customHeight="1">
      <c r="A2" s="117" t="s">
        <v>1</v>
      </c>
      <c r="B2" s="117"/>
      <c r="C2" s="117"/>
      <c r="D2" s="117"/>
      <c r="E2" s="117"/>
      <c r="F2" s="117"/>
      <c r="G2" s="118"/>
      <c r="H2" s="117"/>
      <c r="HU2"/>
      <c r="HV2"/>
      <c r="HW2"/>
      <c r="HX2"/>
    </row>
    <row r="3" spans="1:8" s="111" customFormat="1" ht="21" customHeight="1">
      <c r="A3" s="119"/>
      <c r="B3" s="120"/>
      <c r="C3" s="120"/>
      <c r="D3" s="120"/>
      <c r="E3" s="120"/>
      <c r="F3" s="121" t="s">
        <v>2</v>
      </c>
      <c r="G3" s="122"/>
      <c r="H3" s="123"/>
    </row>
    <row r="4" spans="1:8" s="111" customFormat="1" ht="21.75" customHeight="1">
      <c r="A4" s="124" t="s">
        <v>3</v>
      </c>
      <c r="B4" s="124" t="s">
        <v>4</v>
      </c>
      <c r="C4" s="124" t="s">
        <v>5</v>
      </c>
      <c r="D4" s="124" t="s">
        <v>6</v>
      </c>
      <c r="E4" s="124" t="s">
        <v>7</v>
      </c>
      <c r="F4" s="124" t="s">
        <v>4</v>
      </c>
      <c r="G4" s="125" t="s">
        <v>5</v>
      </c>
      <c r="H4" s="124" t="s">
        <v>6</v>
      </c>
    </row>
    <row r="5" spans="1:8" s="111" customFormat="1" ht="21.75" customHeight="1">
      <c r="A5" s="126" t="s">
        <v>8</v>
      </c>
      <c r="B5" s="127">
        <f aca="true" t="shared" si="0" ref="B5:F5">B6+B15+B22</f>
        <v>1580093</v>
      </c>
      <c r="C5" s="127">
        <f t="shared" si="0"/>
        <v>590522</v>
      </c>
      <c r="D5" s="127">
        <f t="shared" si="0"/>
        <v>2170615</v>
      </c>
      <c r="E5" s="126" t="s">
        <v>8</v>
      </c>
      <c r="F5" s="127">
        <f>F6+F15+F22</f>
        <v>1580093</v>
      </c>
      <c r="G5" s="128">
        <f>G6+G15</f>
        <v>590522</v>
      </c>
      <c r="H5" s="127">
        <f>H6+H15+H22</f>
        <v>2170615</v>
      </c>
    </row>
    <row r="6" spans="1:8" s="111" customFormat="1" ht="33">
      <c r="A6" s="129" t="s">
        <v>9</v>
      </c>
      <c r="B6" s="127">
        <f aca="true" t="shared" si="1" ref="B6:F6">B7+B8</f>
        <v>1184451</v>
      </c>
      <c r="C6" s="127">
        <f t="shared" si="1"/>
        <v>194980</v>
      </c>
      <c r="D6" s="127">
        <f t="shared" si="1"/>
        <v>1379431</v>
      </c>
      <c r="E6" s="129" t="s">
        <v>10</v>
      </c>
      <c r="F6" s="127">
        <f t="shared" si="1"/>
        <v>1184451</v>
      </c>
      <c r="G6" s="128">
        <f>H6-F6</f>
        <v>194980</v>
      </c>
      <c r="H6" s="127">
        <f>H7+H8</f>
        <v>1379431</v>
      </c>
    </row>
    <row r="7" spans="1:8" s="111" customFormat="1" ht="19.5" customHeight="1">
      <c r="A7" s="130" t="s">
        <v>11</v>
      </c>
      <c r="B7" s="131">
        <v>682427</v>
      </c>
      <c r="C7" s="132">
        <f>D7-B7</f>
        <v>110000</v>
      </c>
      <c r="D7" s="131">
        <v>792427</v>
      </c>
      <c r="E7" s="130" t="s">
        <v>12</v>
      </c>
      <c r="F7" s="133">
        <v>897948</v>
      </c>
      <c r="G7" s="134">
        <f>H7-F7</f>
        <v>184980</v>
      </c>
      <c r="H7" s="135">
        <f>1072928+10000</f>
        <v>1082928</v>
      </c>
    </row>
    <row r="8" spans="1:8" s="111" customFormat="1" ht="19.5" customHeight="1">
      <c r="A8" s="90" t="s">
        <v>13</v>
      </c>
      <c r="B8" s="132">
        <f>SUM(B9:B13)</f>
        <v>502024</v>
      </c>
      <c r="C8" s="132">
        <f aca="true" t="shared" si="2" ref="C8:C23">D8-B8</f>
        <v>84980</v>
      </c>
      <c r="D8" s="132">
        <f>D9+D10+D11+D12+D13</f>
        <v>587004</v>
      </c>
      <c r="E8" s="90" t="s">
        <v>14</v>
      </c>
      <c r="F8" s="132">
        <f>SUM(F9:F13)</f>
        <v>286503</v>
      </c>
      <c r="G8" s="134">
        <f aca="true" t="shared" si="3" ref="G8:G22">H8-F8</f>
        <v>10000</v>
      </c>
      <c r="H8" s="132">
        <f>H9+H10+H11</f>
        <v>296503</v>
      </c>
    </row>
    <row r="9" spans="1:8" s="111" customFormat="1" ht="19.5" customHeight="1">
      <c r="A9" s="90" t="s">
        <v>15</v>
      </c>
      <c r="B9" s="131">
        <v>222719</v>
      </c>
      <c r="C9" s="132">
        <f t="shared" si="2"/>
        <v>64980</v>
      </c>
      <c r="D9" s="132">
        <v>287699</v>
      </c>
      <c r="E9" s="90" t="s">
        <v>16</v>
      </c>
      <c r="F9" s="132">
        <v>131516</v>
      </c>
      <c r="G9" s="134">
        <f t="shared" si="3"/>
        <v>0</v>
      </c>
      <c r="H9" s="132">
        <v>131516</v>
      </c>
    </row>
    <row r="10" spans="1:8" s="111" customFormat="1" ht="19.5" customHeight="1">
      <c r="A10" s="90" t="s">
        <v>17</v>
      </c>
      <c r="B10" s="131">
        <v>100000</v>
      </c>
      <c r="C10" s="132">
        <f t="shared" si="2"/>
        <v>0</v>
      </c>
      <c r="D10" s="132">
        <v>100000</v>
      </c>
      <c r="E10" s="90" t="s">
        <v>18</v>
      </c>
      <c r="F10" s="132">
        <v>110687</v>
      </c>
      <c r="G10" s="134">
        <f t="shared" si="3"/>
        <v>10000</v>
      </c>
      <c r="H10" s="132">
        <f>130687-10000</f>
        <v>120687</v>
      </c>
    </row>
    <row r="11" spans="1:8" s="111" customFormat="1" ht="33">
      <c r="A11" s="90" t="s">
        <v>19</v>
      </c>
      <c r="B11" s="136">
        <v>60000</v>
      </c>
      <c r="C11" s="132">
        <f t="shared" si="2"/>
        <v>0</v>
      </c>
      <c r="D11" s="132">
        <v>60000</v>
      </c>
      <c r="E11" s="90" t="s">
        <v>20</v>
      </c>
      <c r="F11" s="132">
        <v>44300</v>
      </c>
      <c r="G11" s="128">
        <f t="shared" si="3"/>
        <v>0</v>
      </c>
      <c r="H11" s="132">
        <v>44300</v>
      </c>
    </row>
    <row r="12" spans="1:8" s="111" customFormat="1" ht="19.5" customHeight="1">
      <c r="A12" s="90" t="s">
        <v>21</v>
      </c>
      <c r="B12" s="136">
        <v>44300</v>
      </c>
      <c r="C12" s="132">
        <f t="shared" si="2"/>
        <v>20000</v>
      </c>
      <c r="D12" s="132">
        <v>64300</v>
      </c>
      <c r="E12" s="137"/>
      <c r="F12" s="132"/>
      <c r="G12" s="128">
        <f t="shared" si="3"/>
        <v>0</v>
      </c>
      <c r="H12" s="132"/>
    </row>
    <row r="13" spans="1:8" s="111" customFormat="1" ht="19.5" customHeight="1">
      <c r="A13" s="90" t="s">
        <v>22</v>
      </c>
      <c r="B13" s="136">
        <v>75005</v>
      </c>
      <c r="C13" s="132">
        <f t="shared" si="2"/>
        <v>0</v>
      </c>
      <c r="D13" s="132">
        <v>75005</v>
      </c>
      <c r="E13" s="137"/>
      <c r="F13" s="132"/>
      <c r="G13" s="128">
        <f t="shared" si="3"/>
        <v>0</v>
      </c>
      <c r="H13" s="132"/>
    </row>
    <row r="14" spans="1:8" s="111" customFormat="1" ht="19.5" customHeight="1">
      <c r="A14" s="90" t="s">
        <v>23</v>
      </c>
      <c r="B14" s="132"/>
      <c r="C14" s="132">
        <f t="shared" si="2"/>
        <v>0</v>
      </c>
      <c r="D14" s="132"/>
      <c r="E14" s="137"/>
      <c r="F14" s="132"/>
      <c r="G14" s="128">
        <f t="shared" si="3"/>
        <v>0</v>
      </c>
      <c r="H14" s="132"/>
    </row>
    <row r="15" spans="1:8" s="111" customFormat="1" ht="33">
      <c r="A15" s="138" t="s">
        <v>24</v>
      </c>
      <c r="B15" s="127">
        <f>SUM(B16+B17)</f>
        <v>392642</v>
      </c>
      <c r="C15" s="127">
        <f t="shared" si="2"/>
        <v>395542</v>
      </c>
      <c r="D15" s="127">
        <f>D16+D17</f>
        <v>788184</v>
      </c>
      <c r="E15" s="138" t="s">
        <v>25</v>
      </c>
      <c r="F15" s="127">
        <f>F16+F17</f>
        <v>392642</v>
      </c>
      <c r="G15" s="128">
        <f t="shared" si="3"/>
        <v>395542</v>
      </c>
      <c r="H15" s="127">
        <f>H16+H17</f>
        <v>788184</v>
      </c>
    </row>
    <row r="16" spans="1:8" s="111" customFormat="1" ht="21.75" customHeight="1">
      <c r="A16" s="90" t="s">
        <v>26</v>
      </c>
      <c r="B16" s="136">
        <v>1000</v>
      </c>
      <c r="C16" s="132">
        <f t="shared" si="2"/>
        <v>-100</v>
      </c>
      <c r="D16" s="132">
        <v>900</v>
      </c>
      <c r="E16" s="90" t="s">
        <v>12</v>
      </c>
      <c r="F16" s="132">
        <v>332338</v>
      </c>
      <c r="G16" s="134">
        <f t="shared" si="3"/>
        <v>387801</v>
      </c>
      <c r="H16" s="135">
        <f>720139</f>
        <v>720139</v>
      </c>
    </row>
    <row r="17" spans="1:8" s="111" customFormat="1" ht="21.75" customHeight="1">
      <c r="A17" s="90" t="s">
        <v>13</v>
      </c>
      <c r="B17" s="132">
        <f>SUM(B18:B20)</f>
        <v>391642</v>
      </c>
      <c r="C17" s="132">
        <f t="shared" si="2"/>
        <v>395642</v>
      </c>
      <c r="D17" s="132">
        <f>SUM(D18:D20)</f>
        <v>787284</v>
      </c>
      <c r="E17" s="90" t="s">
        <v>14</v>
      </c>
      <c r="F17" s="132">
        <f>F18+F19+F21</f>
        <v>60304</v>
      </c>
      <c r="G17" s="134">
        <f t="shared" si="3"/>
        <v>7741</v>
      </c>
      <c r="H17" s="132">
        <f>SUM(H18:H21)</f>
        <v>68045</v>
      </c>
    </row>
    <row r="18" spans="1:8" s="111" customFormat="1" ht="21.75" customHeight="1">
      <c r="A18" s="90" t="s">
        <v>15</v>
      </c>
      <c r="B18" s="139">
        <v>304709</v>
      </c>
      <c r="C18" s="132">
        <f t="shared" si="2"/>
        <v>135642</v>
      </c>
      <c r="D18" s="132">
        <f>432610+7741</f>
        <v>440351</v>
      </c>
      <c r="E18" s="130" t="s">
        <v>27</v>
      </c>
      <c r="F18" s="139">
        <v>304</v>
      </c>
      <c r="G18" s="134">
        <v>7741</v>
      </c>
      <c r="H18" s="132">
        <f>G18+F18</f>
        <v>8045</v>
      </c>
    </row>
    <row r="19" spans="1:8" s="111" customFormat="1" ht="33">
      <c r="A19" s="90" t="s">
        <v>28</v>
      </c>
      <c r="B19" s="140"/>
      <c r="C19" s="132">
        <f t="shared" si="2"/>
        <v>260000</v>
      </c>
      <c r="D19" s="132">
        <v>260000</v>
      </c>
      <c r="E19" s="90" t="s">
        <v>29</v>
      </c>
      <c r="F19" s="132"/>
      <c r="G19" s="134">
        <f t="shared" si="3"/>
        <v>0</v>
      </c>
      <c r="H19" s="132"/>
    </row>
    <row r="20" spans="1:8" s="111" customFormat="1" ht="16.5">
      <c r="A20" s="90" t="s">
        <v>30</v>
      </c>
      <c r="B20" s="140">
        <v>86933</v>
      </c>
      <c r="C20" s="132">
        <f t="shared" si="2"/>
        <v>0</v>
      </c>
      <c r="D20" s="132">
        <v>86933</v>
      </c>
      <c r="E20" s="90" t="s">
        <v>31</v>
      </c>
      <c r="F20" s="132"/>
      <c r="G20" s="134"/>
      <c r="H20" s="132"/>
    </row>
    <row r="21" spans="1:8" s="111" customFormat="1" ht="21" customHeight="1">
      <c r="A21" s="141"/>
      <c r="B21" s="141"/>
      <c r="C21" s="132"/>
      <c r="D21" s="141"/>
      <c r="E21" s="142" t="s">
        <v>32</v>
      </c>
      <c r="F21" s="132">
        <v>60000</v>
      </c>
      <c r="G21" s="134">
        <f>H21-F21</f>
        <v>0</v>
      </c>
      <c r="H21" s="132">
        <v>60000</v>
      </c>
    </row>
    <row r="22" spans="1:8" s="111" customFormat="1" ht="33">
      <c r="A22" s="129" t="s">
        <v>33</v>
      </c>
      <c r="B22" s="127">
        <f>SUM(B23:B25)</f>
        <v>3000</v>
      </c>
      <c r="C22" s="132">
        <f>D22-B22</f>
        <v>0</v>
      </c>
      <c r="D22" s="127">
        <f>SUM(D23:D25)</f>
        <v>3000</v>
      </c>
      <c r="E22" s="129" t="s">
        <v>34</v>
      </c>
      <c r="F22" s="127">
        <f>F23+F24</f>
        <v>3000</v>
      </c>
      <c r="G22" s="128">
        <f>H22-F22</f>
        <v>0</v>
      </c>
      <c r="H22" s="127">
        <f>H23+H24</f>
        <v>3000</v>
      </c>
    </row>
    <row r="23" spans="1:8" s="111" customFormat="1" ht="19.5" customHeight="1">
      <c r="A23" s="143" t="s">
        <v>26</v>
      </c>
      <c r="B23" s="136">
        <v>3000</v>
      </c>
      <c r="C23" s="132">
        <f>D23-B23</f>
        <v>0</v>
      </c>
      <c r="D23" s="136">
        <v>3000</v>
      </c>
      <c r="E23" s="90" t="s">
        <v>35</v>
      </c>
      <c r="F23" s="132">
        <v>3000</v>
      </c>
      <c r="G23" s="134">
        <f>H23-F23</f>
        <v>0</v>
      </c>
      <c r="H23" s="132">
        <v>3000</v>
      </c>
    </row>
    <row r="24" spans="1:8" s="111" customFormat="1" ht="19.5" customHeight="1">
      <c r="A24" s="90" t="s">
        <v>36</v>
      </c>
      <c r="B24" s="136"/>
      <c r="C24" s="132">
        <f>D24-B24</f>
        <v>0</v>
      </c>
      <c r="D24" s="136"/>
      <c r="E24" s="142" t="s">
        <v>14</v>
      </c>
      <c r="F24" s="132"/>
      <c r="G24" s="128"/>
      <c r="H24" s="132"/>
    </row>
    <row r="25" spans="1:232" s="80" customFormat="1" ht="19.5" customHeight="1">
      <c r="A25" s="90" t="s">
        <v>37</v>
      </c>
      <c r="B25" s="136"/>
      <c r="C25" s="144"/>
      <c r="D25" s="136"/>
      <c r="E25" s="144"/>
      <c r="F25" s="144"/>
      <c r="G25" s="128"/>
      <c r="H25" s="144"/>
      <c r="HU25"/>
      <c r="HV25"/>
      <c r="HW25"/>
      <c r="HX25"/>
    </row>
    <row r="26" spans="2:232" s="80" customFormat="1" ht="12.75" customHeight="1">
      <c r="B26" s="112"/>
      <c r="C26" s="112"/>
      <c r="D26" s="112"/>
      <c r="G26" s="113"/>
      <c r="HU26"/>
      <c r="HV26"/>
      <c r="HW26"/>
      <c r="HX26"/>
    </row>
    <row r="27" spans="2:232" s="80" customFormat="1" ht="12.75" customHeight="1">
      <c r="B27" s="112"/>
      <c r="C27" s="112"/>
      <c r="D27" s="112"/>
      <c r="G27" s="113"/>
      <c r="HU27"/>
      <c r="HV27"/>
      <c r="HW27"/>
      <c r="HX27"/>
    </row>
    <row r="28" spans="2:232" s="80" customFormat="1" ht="12.75" customHeight="1">
      <c r="B28" s="112"/>
      <c r="C28" s="112"/>
      <c r="D28" s="112"/>
      <c r="G28" s="113"/>
      <c r="HU28"/>
      <c r="HV28"/>
      <c r="HW28"/>
      <c r="HX28"/>
    </row>
    <row r="29" spans="2:232" s="80" customFormat="1" ht="12.75" customHeight="1">
      <c r="B29" s="112"/>
      <c r="C29" s="112"/>
      <c r="D29" s="112"/>
      <c r="G29" s="113"/>
      <c r="HU29"/>
      <c r="HV29"/>
      <c r="HW29"/>
      <c r="HX29"/>
    </row>
    <row r="30" spans="2:232" s="80" customFormat="1" ht="12.75" customHeight="1">
      <c r="B30" s="112"/>
      <c r="C30" s="112"/>
      <c r="D30" s="112"/>
      <c r="G30" s="113"/>
      <c r="HU30"/>
      <c r="HV30"/>
      <c r="HW30"/>
      <c r="HX30"/>
    </row>
    <row r="31" spans="2:232" s="80" customFormat="1" ht="12.75" customHeight="1">
      <c r="B31" s="112"/>
      <c r="C31" s="112"/>
      <c r="D31" s="112"/>
      <c r="G31" s="113"/>
      <c r="HU31"/>
      <c r="HV31"/>
      <c r="HW31"/>
      <c r="HX31"/>
    </row>
    <row r="32" spans="2:234" s="80" customFormat="1" ht="36.75" customHeight="1">
      <c r="B32" s="112"/>
      <c r="C32" s="112"/>
      <c r="D32" s="112"/>
      <c r="G32" s="113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</row>
  </sheetData>
  <sheetProtection/>
  <mergeCells count="3">
    <mergeCell ref="A2:H2"/>
    <mergeCell ref="A3:E3"/>
    <mergeCell ref="F3:H3"/>
  </mergeCells>
  <printOptions horizontalCentered="1"/>
  <pageMargins left="0.2" right="0.11999999999999998" top="0.2" bottom="0.2" header="0.51" footer="0.28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9"/>
  <sheetViews>
    <sheetView showZeros="0" view="pageBreakPreview" zoomScale="85" zoomScaleNormal="85" zoomScaleSheetLayoutView="85" workbookViewId="0" topLeftCell="A1">
      <selection activeCell="D22" sqref="D22"/>
    </sheetView>
  </sheetViews>
  <sheetFormatPr defaultColWidth="9.00390625" defaultRowHeight="13.5"/>
  <cols>
    <col min="1" max="1" width="30.75390625" style="93" customWidth="1"/>
    <col min="2" max="2" width="19.25390625" style="93" customWidth="1"/>
    <col min="3" max="3" width="17.75390625" style="93" customWidth="1"/>
    <col min="4" max="4" width="13.75390625" style="93" customWidth="1"/>
    <col min="5" max="5" width="12.125" style="94" customWidth="1"/>
    <col min="6" max="220" width="9.00390625" style="93" customWidth="1"/>
    <col min="221" max="16384" width="9.00390625" style="95" customWidth="1"/>
  </cols>
  <sheetData>
    <row r="1" spans="1:2" ht="18.75">
      <c r="A1" s="96" t="s">
        <v>38</v>
      </c>
      <c r="B1" s="96"/>
    </row>
    <row r="2" spans="1:5" ht="24">
      <c r="A2" s="97" t="s">
        <v>39</v>
      </c>
      <c r="B2" s="97"/>
      <c r="C2" s="97"/>
      <c r="D2" s="97"/>
      <c r="E2" s="97"/>
    </row>
    <row r="3" spans="1:5" ht="25.5" customHeight="1">
      <c r="A3" s="98" t="s">
        <v>2</v>
      </c>
      <c r="B3" s="98"/>
      <c r="C3" s="98"/>
      <c r="D3" s="98"/>
      <c r="E3" s="98"/>
    </row>
    <row r="4" spans="1:5" ht="18" customHeight="1">
      <c r="A4" s="99" t="s">
        <v>40</v>
      </c>
      <c r="B4" s="99" t="s">
        <v>41</v>
      </c>
      <c r="C4" s="99" t="s">
        <v>4</v>
      </c>
      <c r="D4" s="99" t="s">
        <v>5</v>
      </c>
      <c r="E4" s="100" t="s">
        <v>6</v>
      </c>
    </row>
    <row r="5" spans="1:5" ht="18" customHeight="1">
      <c r="A5" s="101" t="s">
        <v>42</v>
      </c>
      <c r="B5" s="102">
        <f>SUM(B6:B29)</f>
        <v>873607</v>
      </c>
      <c r="C5" s="103">
        <f>SUM(C6:C29)</f>
        <v>897948</v>
      </c>
      <c r="D5" s="103">
        <f>E5-C5</f>
        <v>184980</v>
      </c>
      <c r="E5" s="103">
        <f>SUM(E6:E29)</f>
        <v>1082928</v>
      </c>
    </row>
    <row r="6" spans="1:5" ht="24.75" customHeight="1">
      <c r="A6" s="104" t="s">
        <v>43</v>
      </c>
      <c r="B6" s="102">
        <v>56567</v>
      </c>
      <c r="C6" s="102">
        <v>80224</v>
      </c>
      <c r="D6" s="103">
        <f>9626-1797</f>
        <v>7829</v>
      </c>
      <c r="E6" s="103">
        <f aca="true" t="shared" si="0" ref="E6:E29">C6+D6</f>
        <v>88053</v>
      </c>
    </row>
    <row r="7" spans="1:5" ht="24.75" customHeight="1">
      <c r="A7" s="104" t="s">
        <v>44</v>
      </c>
      <c r="B7" s="102">
        <v>478</v>
      </c>
      <c r="C7" s="102">
        <v>796</v>
      </c>
      <c r="D7" s="103">
        <f>-376+372+4</f>
        <v>0</v>
      </c>
      <c r="E7" s="103">
        <f t="shared" si="0"/>
        <v>796</v>
      </c>
    </row>
    <row r="8" spans="1:5" ht="24.75" customHeight="1">
      <c r="A8" s="104" t="s">
        <v>45</v>
      </c>
      <c r="B8" s="102">
        <v>83222</v>
      </c>
      <c r="C8" s="103">
        <v>81969</v>
      </c>
      <c r="D8" s="103">
        <f>846+3195+2000</f>
        <v>6041</v>
      </c>
      <c r="E8" s="103">
        <f t="shared" si="0"/>
        <v>88010</v>
      </c>
    </row>
    <row r="9" spans="1:5" ht="24.75" customHeight="1">
      <c r="A9" s="104" t="s">
        <v>46</v>
      </c>
      <c r="B9" s="102">
        <v>180638</v>
      </c>
      <c r="C9" s="102">
        <v>234191</v>
      </c>
      <c r="D9" s="103">
        <f>-30491+30491+2342-995+4+1797-3148</f>
        <v>0</v>
      </c>
      <c r="E9" s="103">
        <f t="shared" si="0"/>
        <v>234191</v>
      </c>
    </row>
    <row r="10" spans="1:5" ht="24.75" customHeight="1">
      <c r="A10" s="104" t="s">
        <v>47</v>
      </c>
      <c r="B10" s="102">
        <v>34801</v>
      </c>
      <c r="C10" s="102">
        <v>33212</v>
      </c>
      <c r="D10" s="103">
        <f>1638+995+1000+2000-5633+1600</f>
        <v>1600</v>
      </c>
      <c r="E10" s="103">
        <f t="shared" si="0"/>
        <v>34812</v>
      </c>
    </row>
    <row r="11" spans="1:5" ht="24.75" customHeight="1">
      <c r="A11" s="104" t="s">
        <v>48</v>
      </c>
      <c r="B11" s="102">
        <v>9608</v>
      </c>
      <c r="C11" s="102">
        <v>6150</v>
      </c>
      <c r="D11" s="103">
        <f>4426+720</f>
        <v>5146</v>
      </c>
      <c r="E11" s="103">
        <f t="shared" si="0"/>
        <v>11296</v>
      </c>
    </row>
    <row r="12" spans="1:5" ht="24.75" customHeight="1">
      <c r="A12" s="104" t="s">
        <v>49</v>
      </c>
      <c r="B12" s="102">
        <v>84180</v>
      </c>
      <c r="C12" s="102">
        <v>89879</v>
      </c>
      <c r="D12" s="103">
        <f>23054+5417-15000+15000+5633-1600-4000</f>
        <v>28504</v>
      </c>
      <c r="E12" s="103">
        <f t="shared" si="0"/>
        <v>118383</v>
      </c>
    </row>
    <row r="13" spans="1:5" ht="24.75" customHeight="1">
      <c r="A13" s="104" t="s">
        <v>50</v>
      </c>
      <c r="B13" s="102">
        <v>81705</v>
      </c>
      <c r="C13" s="102">
        <v>60823</v>
      </c>
      <c r="D13" s="103">
        <f>16436+6264+2670</f>
        <v>25370</v>
      </c>
      <c r="E13" s="103">
        <f t="shared" si="0"/>
        <v>86193</v>
      </c>
    </row>
    <row r="14" spans="1:5" ht="24.75" customHeight="1">
      <c r="A14" s="104" t="s">
        <v>51</v>
      </c>
      <c r="B14" s="102">
        <v>6409</v>
      </c>
      <c r="C14" s="102">
        <v>12052</v>
      </c>
      <c r="D14" s="103">
        <f>1514+3110-2000+3000-1000</f>
        <v>4624</v>
      </c>
      <c r="E14" s="103">
        <f t="shared" si="0"/>
        <v>16676</v>
      </c>
    </row>
    <row r="15" spans="1:5" ht="24.75" customHeight="1">
      <c r="A15" s="104" t="s">
        <v>52</v>
      </c>
      <c r="B15" s="102">
        <v>106779</v>
      </c>
      <c r="C15" s="102">
        <v>150980</v>
      </c>
      <c r="D15" s="103">
        <f>50352-376-8295-3195-4702-3110-10000-5000-5000-5000-3000-4-2670+4000+1000</f>
        <v>5000</v>
      </c>
      <c r="E15" s="103">
        <f t="shared" si="0"/>
        <v>155980</v>
      </c>
    </row>
    <row r="16" spans="1:5" ht="24.75" customHeight="1">
      <c r="A16" s="104" t="s">
        <v>53</v>
      </c>
      <c r="B16" s="102">
        <v>7223</v>
      </c>
      <c r="C16" s="102">
        <v>6878</v>
      </c>
      <c r="D16" s="103">
        <f>2776+4234</f>
        <v>7010</v>
      </c>
      <c r="E16" s="103">
        <f t="shared" si="0"/>
        <v>13888</v>
      </c>
    </row>
    <row r="17" spans="1:5" ht="24.75" customHeight="1">
      <c r="A17" s="104" t="s">
        <v>54</v>
      </c>
      <c r="B17" s="102">
        <v>4170</v>
      </c>
      <c r="C17" s="102">
        <v>7747</v>
      </c>
      <c r="D17" s="103">
        <f>-2167+2167+78+686</f>
        <v>764</v>
      </c>
      <c r="E17" s="103">
        <f t="shared" si="0"/>
        <v>8511</v>
      </c>
    </row>
    <row r="18" spans="1:5" ht="24.75" customHeight="1">
      <c r="A18" s="104" t="s">
        <v>55</v>
      </c>
      <c r="B18" s="102">
        <v>122490</v>
      </c>
      <c r="C18" s="102">
        <v>13797</v>
      </c>
      <c r="D18" s="103">
        <f>96203-30491-2167-2-785-2342-78-720-5417-6264-4234-686-6888-43+15000+2000+3000-12000+3148+5530</f>
        <v>52764</v>
      </c>
      <c r="E18" s="103">
        <f t="shared" si="0"/>
        <v>66561</v>
      </c>
    </row>
    <row r="19" spans="1:5" ht="24.75" customHeight="1">
      <c r="A19" s="104" t="s">
        <v>56</v>
      </c>
      <c r="B19" s="102">
        <v>4823</v>
      </c>
      <c r="C19" s="102">
        <v>4187</v>
      </c>
      <c r="D19" s="103">
        <f>1338+4702</f>
        <v>6040</v>
      </c>
      <c r="E19" s="103">
        <f t="shared" si="0"/>
        <v>10227</v>
      </c>
    </row>
    <row r="20" spans="1:5" ht="24.75" customHeight="1">
      <c r="A20" s="104" t="s">
        <v>57</v>
      </c>
      <c r="B20" s="102">
        <v>16829</v>
      </c>
      <c r="C20" s="102">
        <v>20000</v>
      </c>
      <c r="D20" s="103">
        <v>0</v>
      </c>
      <c r="E20" s="103">
        <f t="shared" si="0"/>
        <v>20000</v>
      </c>
    </row>
    <row r="21" spans="1:5" ht="24.75" customHeight="1">
      <c r="A21" s="104" t="s">
        <v>58</v>
      </c>
      <c r="C21" s="102">
        <v>0</v>
      </c>
      <c r="D21" s="103">
        <v>0</v>
      </c>
      <c r="E21" s="103">
        <f t="shared" si="0"/>
        <v>0</v>
      </c>
    </row>
    <row r="22" spans="1:5" ht="24.75" customHeight="1">
      <c r="A22" s="104" t="s">
        <v>59</v>
      </c>
      <c r="B22" s="102">
        <v>5856</v>
      </c>
      <c r="C22" s="102">
        <v>2476</v>
      </c>
      <c r="D22" s="103">
        <f>204+43+1000+3000</f>
        <v>4247</v>
      </c>
      <c r="E22" s="103">
        <f t="shared" si="0"/>
        <v>6723</v>
      </c>
    </row>
    <row r="23" spans="1:5" ht="24.75" customHeight="1">
      <c r="A23" s="104" t="s">
        <v>60</v>
      </c>
      <c r="B23" s="102">
        <v>30307</v>
      </c>
      <c r="C23" s="102">
        <v>22949</v>
      </c>
      <c r="D23" s="103">
        <f>8353+16888</f>
        <v>25241</v>
      </c>
      <c r="E23" s="103">
        <f t="shared" si="0"/>
        <v>48190</v>
      </c>
    </row>
    <row r="24" spans="1:5" ht="24.75" customHeight="1">
      <c r="A24" s="105" t="s">
        <v>61</v>
      </c>
      <c r="B24" s="102">
        <v>2</v>
      </c>
      <c r="C24" s="102">
        <v>4</v>
      </c>
      <c r="D24" s="103">
        <f>-2+2</f>
        <v>0</v>
      </c>
      <c r="E24" s="103">
        <f t="shared" si="0"/>
        <v>4</v>
      </c>
    </row>
    <row r="25" spans="1:5" ht="24.75" customHeight="1">
      <c r="A25" s="106" t="s">
        <v>62</v>
      </c>
      <c r="B25" s="102">
        <v>8693</v>
      </c>
      <c r="C25" s="107">
        <v>14087</v>
      </c>
      <c r="D25" s="103">
        <f>-2765+8295-5530</f>
        <v>0</v>
      </c>
      <c r="E25" s="103">
        <f t="shared" si="0"/>
        <v>14087</v>
      </c>
    </row>
    <row r="26" spans="1:226" s="93" customFormat="1" ht="24.75" customHeight="1">
      <c r="A26" s="108" t="s">
        <v>63</v>
      </c>
      <c r="C26" s="102">
        <v>27000</v>
      </c>
      <c r="D26" s="103">
        <v>-6657</v>
      </c>
      <c r="E26" s="103">
        <f t="shared" si="0"/>
        <v>20343</v>
      </c>
      <c r="HM26" s="95"/>
      <c r="HN26" s="95"/>
      <c r="HO26" s="95"/>
      <c r="HP26" s="95"/>
      <c r="HQ26" s="95"/>
      <c r="HR26" s="95"/>
    </row>
    <row r="27" spans="1:223" s="93" customFormat="1" ht="24.75" customHeight="1">
      <c r="A27" s="109" t="s">
        <v>64</v>
      </c>
      <c r="B27" s="102">
        <v>215</v>
      </c>
      <c r="C27" s="102">
        <v>1000</v>
      </c>
      <c r="D27" s="103">
        <f>-785+785</f>
        <v>0</v>
      </c>
      <c r="E27" s="103">
        <f t="shared" si="0"/>
        <v>1000</v>
      </c>
      <c r="HN27" s="95"/>
      <c r="HO27" s="95"/>
    </row>
    <row r="28" spans="1:223" s="93" customFormat="1" ht="24.75" customHeight="1">
      <c r="A28" s="109" t="s">
        <v>65</v>
      </c>
      <c r="B28" s="102">
        <v>28603</v>
      </c>
      <c r="C28" s="102">
        <v>27547</v>
      </c>
      <c r="D28" s="103">
        <v>11453</v>
      </c>
      <c r="E28" s="103">
        <f t="shared" si="0"/>
        <v>39000</v>
      </c>
      <c r="HN28" s="95"/>
      <c r="HO28" s="95"/>
    </row>
    <row r="29" spans="1:223" s="93" customFormat="1" ht="24.75" customHeight="1">
      <c r="A29" s="109" t="s">
        <v>66</v>
      </c>
      <c r="B29" s="102">
        <v>9</v>
      </c>
      <c r="C29" s="110"/>
      <c r="D29" s="103">
        <v>4</v>
      </c>
      <c r="E29" s="103">
        <f t="shared" si="0"/>
        <v>4</v>
      </c>
      <c r="HN29" s="95"/>
      <c r="HO29" s="95"/>
    </row>
  </sheetData>
  <sheetProtection/>
  <mergeCells count="2">
    <mergeCell ref="A2:E2"/>
    <mergeCell ref="A3:E3"/>
  </mergeCells>
  <printOptions horizontalCentered="1"/>
  <pageMargins left="0.8300000000000001" right="0.67" top="0.63" bottom="0.2" header="0.51" footer="0.28"/>
  <pageSetup fitToHeight="0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Zeros="0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1" width="29.75390625" style="80" customWidth="1"/>
    <col min="2" max="2" width="23.875" style="80" customWidth="1"/>
    <col min="3" max="3" width="17.50390625" style="80" customWidth="1"/>
    <col min="4" max="4" width="20.25390625" style="80" customWidth="1"/>
    <col min="5" max="5" width="17.875" style="80" customWidth="1"/>
    <col min="6" max="237" width="9.00390625" style="80" customWidth="1"/>
  </cols>
  <sheetData>
    <row r="1" spans="1:2" ht="21" customHeight="1">
      <c r="A1" s="68" t="s">
        <v>67</v>
      </c>
      <c r="B1" s="68"/>
    </row>
    <row r="2" spans="1:5" ht="28.5" customHeight="1">
      <c r="A2" s="81" t="s">
        <v>68</v>
      </c>
      <c r="B2" s="81"/>
      <c r="C2" s="82"/>
      <c r="D2" s="82"/>
      <c r="E2" s="82"/>
    </row>
    <row r="3" spans="1:5" ht="21" customHeight="1">
      <c r="A3" s="83"/>
      <c r="B3" s="83"/>
      <c r="C3" s="84"/>
      <c r="D3" s="84"/>
      <c r="E3" s="85" t="s">
        <v>69</v>
      </c>
    </row>
    <row r="4" spans="1:5" ht="30.75" customHeight="1">
      <c r="A4" s="86" t="s">
        <v>40</v>
      </c>
      <c r="B4" s="86" t="s">
        <v>41</v>
      </c>
      <c r="C4" s="86" t="s">
        <v>4</v>
      </c>
      <c r="D4" s="86" t="s">
        <v>5</v>
      </c>
      <c r="E4" s="86" t="s">
        <v>6</v>
      </c>
    </row>
    <row r="5" spans="1:5" ht="30.75" customHeight="1">
      <c r="A5" s="87" t="s">
        <v>70</v>
      </c>
      <c r="B5" s="88">
        <f>SUM(B7:B12)</f>
        <v>638316</v>
      </c>
      <c r="C5" s="88">
        <f>SUM(C7:C12)</f>
        <v>332338</v>
      </c>
      <c r="D5" s="88">
        <v>387801</v>
      </c>
      <c r="E5" s="89">
        <f>SUM(E7:E12)</f>
        <v>720139</v>
      </c>
    </row>
    <row r="6" spans="1:5" ht="30.75" customHeight="1">
      <c r="A6" s="90" t="s">
        <v>71</v>
      </c>
      <c r="B6" s="91"/>
      <c r="C6" s="92"/>
      <c r="D6" s="92"/>
      <c r="E6" s="92"/>
    </row>
    <row r="7" spans="1:5" ht="30.75" customHeight="1">
      <c r="A7" s="90" t="s">
        <v>72</v>
      </c>
      <c r="B7" s="91">
        <v>197</v>
      </c>
      <c r="C7" s="92">
        <v>433</v>
      </c>
      <c r="D7" s="88">
        <v>0</v>
      </c>
      <c r="E7" s="92">
        <f aca="true" t="shared" si="0" ref="E7:E12">C7+D7</f>
        <v>433</v>
      </c>
    </row>
    <row r="8" spans="1:5" ht="30.75" customHeight="1">
      <c r="A8" s="90" t="s">
        <v>73</v>
      </c>
      <c r="B8" s="91">
        <v>294693</v>
      </c>
      <c r="C8" s="92">
        <v>274867</v>
      </c>
      <c r="D8" s="88">
        <f>-302+38+125595</f>
        <v>125331</v>
      </c>
      <c r="E8" s="92">
        <f t="shared" si="0"/>
        <v>400198</v>
      </c>
    </row>
    <row r="9" spans="1:5" ht="30.75" customHeight="1">
      <c r="A9" s="90" t="s">
        <v>74</v>
      </c>
      <c r="B9" s="91">
        <v>7125</v>
      </c>
      <c r="C9" s="92">
        <v>1514</v>
      </c>
      <c r="D9" s="88">
        <f>-264+302-38</f>
        <v>0</v>
      </c>
      <c r="E9" s="92">
        <f t="shared" si="0"/>
        <v>1514</v>
      </c>
    </row>
    <row r="10" spans="1:5" ht="30.75" customHeight="1">
      <c r="A10" s="90" t="s">
        <v>75</v>
      </c>
      <c r="B10" s="91">
        <v>293549</v>
      </c>
      <c r="C10" s="92">
        <v>8722</v>
      </c>
      <c r="D10" s="88">
        <f>260000</f>
        <v>260000</v>
      </c>
      <c r="E10" s="92">
        <f t="shared" si="0"/>
        <v>268722</v>
      </c>
    </row>
    <row r="11" spans="1:5" ht="30.75" customHeight="1">
      <c r="A11" s="90" t="s">
        <v>76</v>
      </c>
      <c r="B11" s="91">
        <v>42748</v>
      </c>
      <c r="C11" s="92">
        <v>46800</v>
      </c>
      <c r="D11" s="88">
        <v>2469</v>
      </c>
      <c r="E11" s="92">
        <f t="shared" si="0"/>
        <v>49269</v>
      </c>
    </row>
    <row r="12" spans="1:5" ht="30.75" customHeight="1">
      <c r="A12" s="90" t="s">
        <v>77</v>
      </c>
      <c r="B12" s="91">
        <v>4</v>
      </c>
      <c r="C12" s="92">
        <v>2</v>
      </c>
      <c r="D12" s="88">
        <v>1</v>
      </c>
      <c r="E12" s="92">
        <f t="shared" si="0"/>
        <v>3</v>
      </c>
    </row>
  </sheetData>
  <sheetProtection/>
  <mergeCells count="2">
    <mergeCell ref="A2:E2"/>
    <mergeCell ref="A3:D3"/>
  </mergeCells>
  <printOptions horizontalCentered="1"/>
  <pageMargins left="0.47" right="0.43000000000000005" top="0.8300000000000001" bottom="0.2" header="1.02" footer="0.28"/>
  <pageSetup horizontalDpi="600" verticalDpi="6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="115" zoomScaleSheetLayoutView="115" workbookViewId="0" topLeftCell="A8">
      <selection activeCell="D22" sqref="D22"/>
    </sheetView>
  </sheetViews>
  <sheetFormatPr defaultColWidth="21.50390625" defaultRowHeight="21.75" customHeight="1"/>
  <cols>
    <col min="1" max="1" width="31.625" style="66" customWidth="1"/>
    <col min="2" max="2" width="18.75390625" style="66" customWidth="1"/>
    <col min="3" max="16384" width="21.50390625" style="66" customWidth="1"/>
  </cols>
  <sheetData>
    <row r="1" spans="1:2" s="66" customFormat="1" ht="21.75" customHeight="1">
      <c r="A1" s="68" t="s">
        <v>78</v>
      </c>
      <c r="B1" s="69"/>
    </row>
    <row r="2" spans="1:4" s="67" customFormat="1" ht="21.75" customHeight="1">
      <c r="A2" s="70" t="s">
        <v>79</v>
      </c>
      <c r="B2" s="70"/>
      <c r="C2" s="70"/>
      <c r="D2" s="70"/>
    </row>
    <row r="3" spans="1:3" s="67" customFormat="1" ht="15.75" customHeight="1">
      <c r="A3" s="71"/>
      <c r="B3" s="71"/>
      <c r="C3" s="72"/>
    </row>
    <row r="4" spans="1:4" s="66" customFormat="1" ht="24" customHeight="1">
      <c r="A4" s="73"/>
      <c r="B4" s="74"/>
      <c r="C4" s="75"/>
      <c r="D4" s="76" t="s">
        <v>2</v>
      </c>
    </row>
    <row r="5" spans="1:4" s="66" customFormat="1" ht="30.75" customHeight="1">
      <c r="A5" s="77" t="s">
        <v>80</v>
      </c>
      <c r="B5" s="77" t="s">
        <v>4</v>
      </c>
      <c r="C5" s="77" t="s">
        <v>5</v>
      </c>
      <c r="D5" s="77" t="s">
        <v>6</v>
      </c>
    </row>
    <row r="6" spans="1:4" s="66" customFormat="1" ht="30.75" customHeight="1">
      <c r="A6" s="78" t="s">
        <v>81</v>
      </c>
      <c r="B6" s="79">
        <f>B7</f>
        <v>3000</v>
      </c>
      <c r="C6" s="79">
        <f>D6-B6</f>
        <v>0</v>
      </c>
      <c r="D6" s="79">
        <f>D7</f>
        <v>3000</v>
      </c>
    </row>
    <row r="7" spans="1:4" s="66" customFormat="1" ht="30.75" customHeight="1">
      <c r="A7" s="78" t="s">
        <v>82</v>
      </c>
      <c r="B7" s="79">
        <v>3000</v>
      </c>
      <c r="C7" s="79">
        <f>D7-B7</f>
        <v>0</v>
      </c>
      <c r="D7" s="79">
        <v>3000</v>
      </c>
    </row>
  </sheetData>
  <sheetProtection/>
  <mergeCells count="1">
    <mergeCell ref="A2:D2"/>
  </mergeCells>
  <printOptions horizontalCentered="1"/>
  <pageMargins left="0.55" right="0.35" top="0.7900000000000001" bottom="0.2" header="0.98" footer="0.28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selection activeCell="F15" sqref="F15"/>
    </sheetView>
  </sheetViews>
  <sheetFormatPr defaultColWidth="8.875" defaultRowHeight="13.5"/>
  <cols>
    <col min="1" max="1" width="51.50390625" style="57" customWidth="1"/>
    <col min="2" max="2" width="25.00390625" style="57" customWidth="1"/>
    <col min="3" max="16384" width="8.875" style="57" customWidth="1"/>
  </cols>
  <sheetData>
    <row r="1" s="57" customFormat="1" ht="15.75" customHeight="1">
      <c r="A1" s="59" t="s">
        <v>83</v>
      </c>
    </row>
    <row r="2" spans="1:5" s="57" customFormat="1" ht="24">
      <c r="A2" s="60" t="s">
        <v>84</v>
      </c>
      <c r="B2" s="60"/>
      <c r="C2" s="61"/>
      <c r="D2" s="61"/>
      <c r="E2" s="61"/>
    </row>
    <row r="3" s="57" customFormat="1" ht="15">
      <c r="B3" s="62" t="s">
        <v>85</v>
      </c>
    </row>
    <row r="4" spans="1:2" s="57" customFormat="1" ht="15">
      <c r="A4" s="63" t="s">
        <v>80</v>
      </c>
      <c r="B4" s="63" t="s">
        <v>86</v>
      </c>
    </row>
    <row r="5" spans="1:2" s="57" customFormat="1" ht="15.75">
      <c r="A5" s="64" t="s">
        <v>87</v>
      </c>
      <c r="B5" s="65">
        <v>215.9</v>
      </c>
    </row>
    <row r="6" spans="1:2" s="57" customFormat="1" ht="15.75">
      <c r="A6" s="64" t="s">
        <v>88</v>
      </c>
      <c r="B6" s="65">
        <v>85.4</v>
      </c>
    </row>
    <row r="7" spans="1:2" s="57" customFormat="1" ht="15.75">
      <c r="A7" s="64" t="s">
        <v>89</v>
      </c>
      <c r="B7" s="65">
        <v>130.5</v>
      </c>
    </row>
    <row r="8" spans="1:2" s="58" customFormat="1" ht="15.75">
      <c r="A8" s="64" t="s">
        <v>90</v>
      </c>
      <c r="B8" s="65">
        <v>28</v>
      </c>
    </row>
    <row r="9" spans="1:2" s="58" customFormat="1" ht="15.75">
      <c r="A9" s="64" t="s">
        <v>88</v>
      </c>
      <c r="B9" s="65">
        <v>2</v>
      </c>
    </row>
    <row r="10" spans="1:2" s="58" customFormat="1" ht="15.75">
      <c r="A10" s="64" t="s">
        <v>89</v>
      </c>
      <c r="B10" s="65">
        <v>26</v>
      </c>
    </row>
    <row r="11" spans="1:2" s="58" customFormat="1" ht="15.75">
      <c r="A11" s="64" t="s">
        <v>91</v>
      </c>
      <c r="B11" s="65">
        <v>243.9</v>
      </c>
    </row>
    <row r="12" spans="1:2" s="58" customFormat="1" ht="15.75">
      <c r="A12" s="64" t="s">
        <v>88</v>
      </c>
      <c r="B12" s="65">
        <v>87.4</v>
      </c>
    </row>
    <row r="13" spans="1:2" s="58" customFormat="1" ht="15.75">
      <c r="A13" s="64" t="s">
        <v>89</v>
      </c>
      <c r="B13" s="65">
        <v>156.5</v>
      </c>
    </row>
  </sheetData>
  <sheetProtection/>
  <mergeCells count="1">
    <mergeCell ref="A2:B2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="85" zoomScaleSheetLayoutView="85" workbookViewId="0" topLeftCell="A11">
      <selection activeCell="A47" sqref="A47:IV47"/>
    </sheetView>
  </sheetViews>
  <sheetFormatPr defaultColWidth="9.00390625" defaultRowHeight="13.5"/>
  <cols>
    <col min="1" max="1" width="39.125" style="27" customWidth="1"/>
    <col min="2" max="2" width="13.875" style="28" customWidth="1"/>
    <col min="3" max="3" width="37.375" style="28" customWidth="1"/>
    <col min="4" max="4" width="9.375" style="29" bestFit="1" customWidth="1"/>
    <col min="5" max="5" width="39.50390625" style="27" customWidth="1"/>
    <col min="6" max="6" width="70.125" style="27" customWidth="1"/>
    <col min="7" max="255" width="9.00390625" style="27" customWidth="1"/>
    <col min="256" max="256" width="9.00390625" style="30" customWidth="1"/>
  </cols>
  <sheetData>
    <row r="1" spans="1:255" s="22" customFormat="1" ht="18.75">
      <c r="A1" s="31" t="s">
        <v>92</v>
      </c>
      <c r="B1" s="32"/>
      <c r="C1" s="32"/>
      <c r="D1" s="33"/>
      <c r="E1" s="34"/>
      <c r="F1" s="34"/>
      <c r="IQ1" s="30"/>
      <c r="IR1" s="30"/>
      <c r="IS1" s="30"/>
      <c r="IT1" s="30"/>
      <c r="IU1" s="30"/>
    </row>
    <row r="2" spans="1:6" s="23" customFormat="1" ht="24">
      <c r="A2" s="35" t="s">
        <v>93</v>
      </c>
      <c r="B2" s="35"/>
      <c r="C2" s="35"/>
      <c r="D2" s="36"/>
      <c r="E2" s="37"/>
      <c r="F2" s="37"/>
    </row>
    <row r="3" spans="1:255" s="24" customFormat="1" ht="16.5">
      <c r="A3" s="38"/>
      <c r="B3" s="39"/>
      <c r="C3" s="39"/>
      <c r="D3" s="40"/>
      <c r="E3" s="41"/>
      <c r="F3" s="41" t="s">
        <v>94</v>
      </c>
      <c r="IQ3" s="55"/>
      <c r="IR3" s="55"/>
      <c r="IS3" s="55"/>
      <c r="IT3" s="55"/>
      <c r="IU3" s="55"/>
    </row>
    <row r="4" spans="1:6" s="23" customFormat="1" ht="28.5" customHeight="1">
      <c r="A4" s="42" t="s">
        <v>95</v>
      </c>
      <c r="B4" s="42" t="s">
        <v>96</v>
      </c>
      <c r="C4" s="42" t="s">
        <v>97</v>
      </c>
      <c r="D4" s="42" t="s">
        <v>98</v>
      </c>
      <c r="E4" s="42" t="s">
        <v>99</v>
      </c>
      <c r="F4" s="42" t="s">
        <v>100</v>
      </c>
    </row>
    <row r="5" spans="1:256" s="25" customFormat="1" ht="15.75">
      <c r="A5" s="42" t="s">
        <v>101</v>
      </c>
      <c r="B5" s="43"/>
      <c r="C5" s="43"/>
      <c r="D5" s="44">
        <f>SUM(D6:D46)</f>
        <v>208820</v>
      </c>
      <c r="E5" s="45"/>
      <c r="F5" s="4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56"/>
    </row>
    <row r="6" spans="1:256" s="26" customFormat="1" ht="16.5">
      <c r="A6" s="46" t="s">
        <v>102</v>
      </c>
      <c r="B6" s="46" t="s">
        <v>103</v>
      </c>
      <c r="C6" s="46" t="s">
        <v>104</v>
      </c>
      <c r="D6" s="19">
        <v>20000</v>
      </c>
      <c r="E6" s="47" t="s">
        <v>105</v>
      </c>
      <c r="F6" s="47" t="s">
        <v>106</v>
      </c>
      <c r="IV6" s="56"/>
    </row>
    <row r="7" spans="1:256" s="26" customFormat="1" ht="16.5">
      <c r="A7" s="48" t="s">
        <v>107</v>
      </c>
      <c r="B7" s="48" t="s">
        <v>108</v>
      </c>
      <c r="C7" s="48" t="s">
        <v>104</v>
      </c>
      <c r="D7" s="19">
        <v>8100</v>
      </c>
      <c r="E7" s="47" t="s">
        <v>109</v>
      </c>
      <c r="F7" s="47" t="s">
        <v>110</v>
      </c>
      <c r="IV7" s="56"/>
    </row>
    <row r="8" spans="1:256" s="26" customFormat="1" ht="16.5">
      <c r="A8" s="48" t="s">
        <v>111</v>
      </c>
      <c r="B8" s="48" t="s">
        <v>108</v>
      </c>
      <c r="C8" s="48" t="s">
        <v>104</v>
      </c>
      <c r="D8" s="19">
        <v>9200</v>
      </c>
      <c r="E8" s="47" t="s">
        <v>109</v>
      </c>
      <c r="F8" s="47" t="s">
        <v>112</v>
      </c>
      <c r="IV8" s="56"/>
    </row>
    <row r="9" spans="1:256" s="26" customFormat="1" ht="16.5">
      <c r="A9" s="46" t="s">
        <v>113</v>
      </c>
      <c r="B9" s="46" t="s">
        <v>108</v>
      </c>
      <c r="C9" s="46" t="s">
        <v>104</v>
      </c>
      <c r="D9" s="19">
        <v>3100</v>
      </c>
      <c r="E9" s="47" t="s">
        <v>114</v>
      </c>
      <c r="F9" s="47" t="s">
        <v>115</v>
      </c>
      <c r="IV9" s="56"/>
    </row>
    <row r="10" spans="1:256" s="26" customFormat="1" ht="16.5">
      <c r="A10" s="49"/>
      <c r="B10" s="49"/>
      <c r="C10" s="49"/>
      <c r="D10" s="19">
        <v>6600</v>
      </c>
      <c r="E10" s="47" t="s">
        <v>116</v>
      </c>
      <c r="F10" s="47" t="s">
        <v>117</v>
      </c>
      <c r="IV10" s="56"/>
    </row>
    <row r="11" spans="1:256" s="26" customFormat="1" ht="16.5">
      <c r="A11" s="50"/>
      <c r="B11" s="50"/>
      <c r="C11" s="50"/>
      <c r="D11" s="19">
        <v>3000</v>
      </c>
      <c r="E11" s="47" t="s">
        <v>118</v>
      </c>
      <c r="F11" s="47" t="s">
        <v>119</v>
      </c>
      <c r="IV11" s="56"/>
    </row>
    <row r="12" spans="1:256" s="26" customFormat="1" ht="16.5">
      <c r="A12" s="46" t="s">
        <v>120</v>
      </c>
      <c r="B12" s="46" t="s">
        <v>108</v>
      </c>
      <c r="C12" s="46" t="s">
        <v>104</v>
      </c>
      <c r="D12" s="19">
        <v>900</v>
      </c>
      <c r="E12" s="47" t="s">
        <v>121</v>
      </c>
      <c r="F12" s="47" t="s">
        <v>122</v>
      </c>
      <c r="IV12" s="56"/>
    </row>
    <row r="13" spans="1:256" s="26" customFormat="1" ht="16.5">
      <c r="A13" s="50"/>
      <c r="B13" s="50"/>
      <c r="C13" s="50"/>
      <c r="D13" s="19">
        <v>500</v>
      </c>
      <c r="E13" s="47" t="s">
        <v>116</v>
      </c>
      <c r="F13" s="47" t="s">
        <v>123</v>
      </c>
      <c r="IV13" s="56"/>
    </row>
    <row r="14" spans="1:256" s="26" customFormat="1" ht="16.5">
      <c r="A14" s="51" t="s">
        <v>124</v>
      </c>
      <c r="B14" s="46" t="s">
        <v>108</v>
      </c>
      <c r="C14" s="46" t="s">
        <v>104</v>
      </c>
      <c r="D14" s="19">
        <v>53280</v>
      </c>
      <c r="E14" s="47" t="s">
        <v>125</v>
      </c>
      <c r="F14" s="47" t="s">
        <v>126</v>
      </c>
      <c r="IV14" s="56"/>
    </row>
    <row r="15" spans="1:256" s="26" customFormat="1" ht="16.5">
      <c r="A15" s="52"/>
      <c r="B15" s="49"/>
      <c r="C15" s="49"/>
      <c r="D15" s="19">
        <v>3800</v>
      </c>
      <c r="E15" s="47" t="s">
        <v>114</v>
      </c>
      <c r="F15" s="47" t="s">
        <v>127</v>
      </c>
      <c r="IV15" s="56"/>
    </row>
    <row r="16" spans="1:256" s="26" customFormat="1" ht="16.5">
      <c r="A16" s="52"/>
      <c r="B16" s="49"/>
      <c r="C16" s="49"/>
      <c r="D16" s="19">
        <v>1200</v>
      </c>
      <c r="E16" s="47" t="s">
        <v>116</v>
      </c>
      <c r="F16" s="47" t="s">
        <v>128</v>
      </c>
      <c r="IV16" s="56"/>
    </row>
    <row r="17" spans="1:256" s="26" customFormat="1" ht="16.5">
      <c r="A17" s="52"/>
      <c r="B17" s="49"/>
      <c r="C17" s="49"/>
      <c r="D17" s="19">
        <v>2000</v>
      </c>
      <c r="E17" s="47" t="s">
        <v>129</v>
      </c>
      <c r="F17" s="47" t="s">
        <v>130</v>
      </c>
      <c r="IV17" s="56"/>
    </row>
    <row r="18" spans="1:256" s="26" customFormat="1" ht="16.5">
      <c r="A18" s="52"/>
      <c r="B18" s="49"/>
      <c r="C18" s="49"/>
      <c r="D18" s="19">
        <v>9500</v>
      </c>
      <c r="E18" s="47" t="s">
        <v>131</v>
      </c>
      <c r="F18" s="47" t="s">
        <v>132</v>
      </c>
      <c r="IV18" s="56"/>
    </row>
    <row r="19" spans="1:256" s="26" customFormat="1" ht="16.5">
      <c r="A19" s="52"/>
      <c r="B19" s="49"/>
      <c r="C19" s="49"/>
      <c r="D19" s="19">
        <v>900</v>
      </c>
      <c r="E19" s="47" t="s">
        <v>116</v>
      </c>
      <c r="F19" s="47" t="s">
        <v>117</v>
      </c>
      <c r="IV19" s="56"/>
    </row>
    <row r="20" spans="1:256" s="26" customFormat="1" ht="33">
      <c r="A20" s="53"/>
      <c r="B20" s="50"/>
      <c r="C20" s="50"/>
      <c r="D20" s="19">
        <v>1900</v>
      </c>
      <c r="E20" s="47" t="s">
        <v>133</v>
      </c>
      <c r="F20" s="47" t="s">
        <v>134</v>
      </c>
      <c r="IV20" s="56"/>
    </row>
    <row r="21" spans="1:256" s="26" customFormat="1" ht="16.5">
      <c r="A21" s="51" t="s">
        <v>135</v>
      </c>
      <c r="B21" s="46" t="s">
        <v>108</v>
      </c>
      <c r="C21" s="46" t="s">
        <v>104</v>
      </c>
      <c r="D21" s="19">
        <v>2200</v>
      </c>
      <c r="E21" s="47" t="s">
        <v>116</v>
      </c>
      <c r="F21" s="47" t="s">
        <v>123</v>
      </c>
      <c r="IV21" s="56"/>
    </row>
    <row r="22" spans="1:256" s="26" customFormat="1" ht="16.5">
      <c r="A22" s="52"/>
      <c r="B22" s="49"/>
      <c r="C22" s="49"/>
      <c r="D22" s="19">
        <v>3200</v>
      </c>
      <c r="E22" s="47" t="s">
        <v>136</v>
      </c>
      <c r="F22" s="47" t="s">
        <v>137</v>
      </c>
      <c r="IV22" s="56"/>
    </row>
    <row r="23" spans="1:256" s="26" customFormat="1" ht="16.5">
      <c r="A23" s="53"/>
      <c r="B23" s="50"/>
      <c r="C23" s="50"/>
      <c r="D23" s="19">
        <v>800</v>
      </c>
      <c r="E23" s="47" t="s">
        <v>116</v>
      </c>
      <c r="F23" s="47" t="s">
        <v>138</v>
      </c>
      <c r="IV23" s="56"/>
    </row>
    <row r="24" spans="1:256" s="26" customFormat="1" ht="16.5">
      <c r="A24" s="51" t="s">
        <v>139</v>
      </c>
      <c r="B24" s="46" t="s">
        <v>108</v>
      </c>
      <c r="C24" s="46" t="s">
        <v>104</v>
      </c>
      <c r="D24" s="19">
        <v>700</v>
      </c>
      <c r="E24" s="47" t="s">
        <v>116</v>
      </c>
      <c r="F24" s="47" t="s">
        <v>140</v>
      </c>
      <c r="IV24" s="56"/>
    </row>
    <row r="25" spans="1:256" s="26" customFormat="1" ht="16.5">
      <c r="A25" s="52"/>
      <c r="B25" s="49"/>
      <c r="C25" s="49"/>
      <c r="D25" s="19">
        <v>1400</v>
      </c>
      <c r="E25" s="47" t="s">
        <v>114</v>
      </c>
      <c r="F25" s="47" t="s">
        <v>127</v>
      </c>
      <c r="IV25" s="56"/>
    </row>
    <row r="26" spans="1:256" s="26" customFormat="1" ht="16.5">
      <c r="A26" s="52"/>
      <c r="B26" s="49"/>
      <c r="C26" s="49"/>
      <c r="D26" s="19">
        <v>1300</v>
      </c>
      <c r="E26" s="47" t="s">
        <v>116</v>
      </c>
      <c r="F26" s="47" t="s">
        <v>128</v>
      </c>
      <c r="IV26" s="56"/>
    </row>
    <row r="27" spans="1:256" s="26" customFormat="1" ht="16.5">
      <c r="A27" s="52"/>
      <c r="B27" s="49"/>
      <c r="C27" s="49"/>
      <c r="D27" s="19">
        <v>1600</v>
      </c>
      <c r="E27" s="47" t="s">
        <v>131</v>
      </c>
      <c r="F27" s="47" t="s">
        <v>132</v>
      </c>
      <c r="IV27" s="56"/>
    </row>
    <row r="28" spans="1:256" s="26" customFormat="1" ht="16.5">
      <c r="A28" s="52"/>
      <c r="B28" s="49"/>
      <c r="C28" s="49"/>
      <c r="D28" s="19">
        <v>250</v>
      </c>
      <c r="E28" s="47" t="s">
        <v>116</v>
      </c>
      <c r="F28" s="47" t="s">
        <v>117</v>
      </c>
      <c r="IV28" s="56"/>
    </row>
    <row r="29" spans="1:256" s="26" customFormat="1" ht="16.5">
      <c r="A29" s="52"/>
      <c r="B29" s="49"/>
      <c r="C29" s="49"/>
      <c r="D29" s="19">
        <v>2550</v>
      </c>
      <c r="E29" s="47" t="s">
        <v>131</v>
      </c>
      <c r="F29" s="47" t="s">
        <v>141</v>
      </c>
      <c r="IV29" s="56"/>
    </row>
    <row r="30" spans="1:256" s="26" customFormat="1" ht="16.5">
      <c r="A30" s="52"/>
      <c r="B30" s="49"/>
      <c r="C30" s="49"/>
      <c r="D30" s="19">
        <v>1600</v>
      </c>
      <c r="E30" s="47" t="s">
        <v>142</v>
      </c>
      <c r="F30" s="47" t="s">
        <v>143</v>
      </c>
      <c r="IV30" s="56"/>
    </row>
    <row r="31" spans="1:256" s="26" customFormat="1" ht="16.5">
      <c r="A31" s="52"/>
      <c r="B31" s="49"/>
      <c r="C31" s="49"/>
      <c r="D31" s="19">
        <v>1160</v>
      </c>
      <c r="E31" s="47" t="s">
        <v>144</v>
      </c>
      <c r="F31" s="47" t="s">
        <v>145</v>
      </c>
      <c r="IV31" s="56"/>
    </row>
    <row r="32" spans="1:256" s="26" customFormat="1" ht="16.5">
      <c r="A32" s="53"/>
      <c r="B32" s="50"/>
      <c r="C32" s="50"/>
      <c r="D32" s="19">
        <v>41700</v>
      </c>
      <c r="E32" s="47" t="s">
        <v>118</v>
      </c>
      <c r="F32" s="47" t="s">
        <v>119</v>
      </c>
      <c r="IV32" s="56"/>
    </row>
    <row r="33" spans="1:256" s="26" customFormat="1" ht="16.5">
      <c r="A33" s="51" t="s">
        <v>146</v>
      </c>
      <c r="B33" s="46" t="s">
        <v>108</v>
      </c>
      <c r="C33" s="46" t="s">
        <v>104</v>
      </c>
      <c r="D33" s="19">
        <v>600</v>
      </c>
      <c r="E33" s="47" t="s">
        <v>109</v>
      </c>
      <c r="F33" s="47" t="s">
        <v>112</v>
      </c>
      <c r="IV33" s="56"/>
    </row>
    <row r="34" spans="1:256" s="26" customFormat="1" ht="16.5">
      <c r="A34" s="53"/>
      <c r="B34" s="50"/>
      <c r="C34" s="50"/>
      <c r="D34" s="19">
        <v>1500</v>
      </c>
      <c r="E34" s="47" t="s">
        <v>136</v>
      </c>
      <c r="F34" s="47" t="s">
        <v>137</v>
      </c>
      <c r="IV34" s="56"/>
    </row>
    <row r="35" spans="1:256" s="26" customFormat="1" ht="16.5">
      <c r="A35" s="51" t="s">
        <v>147</v>
      </c>
      <c r="B35" s="46" t="s">
        <v>108</v>
      </c>
      <c r="C35" s="46" t="s">
        <v>104</v>
      </c>
      <c r="D35" s="19">
        <v>5850</v>
      </c>
      <c r="E35" s="47" t="s">
        <v>114</v>
      </c>
      <c r="F35" s="47" t="s">
        <v>127</v>
      </c>
      <c r="IV35" s="56"/>
    </row>
    <row r="36" spans="1:256" s="26" customFormat="1" ht="16.5">
      <c r="A36" s="52"/>
      <c r="B36" s="49"/>
      <c r="C36" s="49"/>
      <c r="D36" s="19">
        <v>120</v>
      </c>
      <c r="E36" s="47" t="s">
        <v>116</v>
      </c>
      <c r="F36" s="47" t="s">
        <v>128</v>
      </c>
      <c r="IV36" s="56"/>
    </row>
    <row r="37" spans="1:256" s="26" customFormat="1" ht="16.5">
      <c r="A37" s="52"/>
      <c r="B37" s="49"/>
      <c r="C37" s="49"/>
      <c r="D37" s="19">
        <v>2100</v>
      </c>
      <c r="E37" s="47" t="s">
        <v>129</v>
      </c>
      <c r="F37" s="47" t="s">
        <v>130</v>
      </c>
      <c r="IV37" s="56"/>
    </row>
    <row r="38" spans="1:256" s="26" customFormat="1" ht="16.5">
      <c r="A38" s="52"/>
      <c r="B38" s="49"/>
      <c r="C38" s="49"/>
      <c r="D38" s="19">
        <v>1250</v>
      </c>
      <c r="E38" s="47" t="s">
        <v>142</v>
      </c>
      <c r="F38" s="47" t="s">
        <v>143</v>
      </c>
      <c r="IV38" s="56"/>
    </row>
    <row r="39" spans="1:256" s="26" customFormat="1" ht="16.5">
      <c r="A39" s="52"/>
      <c r="B39" s="49"/>
      <c r="C39" s="49"/>
      <c r="D39" s="19">
        <v>150</v>
      </c>
      <c r="E39" s="47" t="s">
        <v>118</v>
      </c>
      <c r="F39" s="47" t="s">
        <v>119</v>
      </c>
      <c r="IV39" s="56"/>
    </row>
    <row r="40" spans="1:256" s="26" customFormat="1" ht="16.5">
      <c r="A40" s="52"/>
      <c r="B40" s="49"/>
      <c r="C40" s="49"/>
      <c r="D40" s="19">
        <v>850</v>
      </c>
      <c r="E40" s="47" t="s">
        <v>136</v>
      </c>
      <c r="F40" s="47" t="s">
        <v>137</v>
      </c>
      <c r="IV40" s="56"/>
    </row>
    <row r="41" spans="1:256" s="26" customFormat="1" ht="16.5">
      <c r="A41" s="52"/>
      <c r="B41" s="49"/>
      <c r="C41" s="49"/>
      <c r="D41" s="19">
        <v>140</v>
      </c>
      <c r="E41" s="47" t="s">
        <v>116</v>
      </c>
      <c r="F41" s="47" t="s">
        <v>138</v>
      </c>
      <c r="IV41" s="56"/>
    </row>
    <row r="42" spans="1:256" s="26" customFormat="1" ht="16.5">
      <c r="A42" s="53"/>
      <c r="B42" s="50"/>
      <c r="C42" s="50"/>
      <c r="D42" s="19">
        <v>4000</v>
      </c>
      <c r="E42" s="47" t="s">
        <v>109</v>
      </c>
      <c r="F42" s="47" t="s">
        <v>110</v>
      </c>
      <c r="IV42" s="56"/>
    </row>
    <row r="43" spans="1:256" s="26" customFormat="1" ht="16.5">
      <c r="A43" s="51" t="s">
        <v>148</v>
      </c>
      <c r="B43" s="46" t="s">
        <v>108</v>
      </c>
      <c r="C43" s="46" t="s">
        <v>104</v>
      </c>
      <c r="D43" s="19">
        <v>5850</v>
      </c>
      <c r="E43" s="47" t="s">
        <v>109</v>
      </c>
      <c r="F43" s="47" t="s">
        <v>112</v>
      </c>
      <c r="IV43" s="56"/>
    </row>
    <row r="44" spans="1:256" s="26" customFormat="1" ht="16.5">
      <c r="A44" s="52"/>
      <c r="B44" s="49"/>
      <c r="C44" s="49"/>
      <c r="D44" s="19">
        <v>2080</v>
      </c>
      <c r="E44" s="47" t="s">
        <v>131</v>
      </c>
      <c r="F44" s="47" t="s">
        <v>132</v>
      </c>
      <c r="IV44" s="56"/>
    </row>
    <row r="45" spans="1:256" s="26" customFormat="1" ht="33">
      <c r="A45" s="53"/>
      <c r="B45" s="50"/>
      <c r="C45" s="50"/>
      <c r="D45" s="19">
        <v>90</v>
      </c>
      <c r="E45" s="47" t="s">
        <v>133</v>
      </c>
      <c r="F45" s="47" t="s">
        <v>134</v>
      </c>
      <c r="IV45" s="56"/>
    </row>
    <row r="46" spans="1:256" s="26" customFormat="1" ht="16.5">
      <c r="A46" s="54" t="s">
        <v>149</v>
      </c>
      <c r="B46" s="48" t="s">
        <v>108</v>
      </c>
      <c r="C46" s="48" t="s">
        <v>104</v>
      </c>
      <c r="D46" s="19">
        <v>1800</v>
      </c>
      <c r="E46" s="47" t="s">
        <v>150</v>
      </c>
      <c r="F46" s="47" t="s">
        <v>151</v>
      </c>
      <c r="IV46" s="56"/>
    </row>
  </sheetData>
  <sheetProtection/>
  <mergeCells count="25">
    <mergeCell ref="A2:F2"/>
    <mergeCell ref="A9:A11"/>
    <mergeCell ref="A12:A13"/>
    <mergeCell ref="A14:A20"/>
    <mergeCell ref="A21:A23"/>
    <mergeCell ref="A24:A32"/>
    <mergeCell ref="A33:A34"/>
    <mergeCell ref="A35:A42"/>
    <mergeCell ref="A43:A45"/>
    <mergeCell ref="B9:B11"/>
    <mergeCell ref="B12:B13"/>
    <mergeCell ref="B14:B20"/>
    <mergeCell ref="B21:B23"/>
    <mergeCell ref="B24:B32"/>
    <mergeCell ref="B33:B34"/>
    <mergeCell ref="B35:B42"/>
    <mergeCell ref="B43:B45"/>
    <mergeCell ref="C9:C11"/>
    <mergeCell ref="C12:C13"/>
    <mergeCell ref="C14:C20"/>
    <mergeCell ref="C21:C23"/>
    <mergeCell ref="C24:C32"/>
    <mergeCell ref="C33:C34"/>
    <mergeCell ref="C35:C42"/>
    <mergeCell ref="C43:C45"/>
  </mergeCells>
  <printOptions horizontalCentered="1"/>
  <pageMargins left="0.2" right="0.11999999999999998" top="0.55" bottom="0.2" header="0.51" footer="0.28"/>
  <pageSetup horizontalDpi="600" verticalDpi="600" orientation="landscape" paperSize="9" scale="70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="85" zoomScaleNormal="85" zoomScaleSheetLayoutView="85" workbookViewId="0" topLeftCell="A1">
      <selection activeCell="N15" sqref="N15"/>
    </sheetView>
  </sheetViews>
  <sheetFormatPr defaultColWidth="8.00390625" defaultRowHeight="13.5"/>
  <cols>
    <col min="1" max="1" width="6.75390625" style="3" customWidth="1"/>
    <col min="2" max="2" width="42.125" style="4" customWidth="1"/>
    <col min="3" max="3" width="15.25390625" style="5" customWidth="1"/>
    <col min="4" max="4" width="41.25390625" style="4" customWidth="1"/>
    <col min="5" max="16384" width="8.00390625" style="4" customWidth="1"/>
  </cols>
  <sheetData>
    <row r="1" spans="1:3" s="1" customFormat="1" ht="18.75">
      <c r="A1" s="6" t="s">
        <v>152</v>
      </c>
      <c r="B1" s="7"/>
      <c r="C1" s="8"/>
    </row>
    <row r="2" spans="1:4" s="1" customFormat="1" ht="36" customHeight="1">
      <c r="A2" s="9" t="s">
        <v>153</v>
      </c>
      <c r="B2" s="9"/>
      <c r="C2" s="9"/>
      <c r="D2" s="9"/>
    </row>
    <row r="3" spans="1:4" s="2" customFormat="1" ht="19.5" customHeight="1">
      <c r="A3" s="10"/>
      <c r="B3" s="11"/>
      <c r="C3" s="10"/>
      <c r="D3" s="12" t="s">
        <v>2</v>
      </c>
    </row>
    <row r="4" spans="1:4" s="1" customFormat="1" ht="18" customHeight="1">
      <c r="A4" s="13" t="s">
        <v>154</v>
      </c>
      <c r="B4" s="14" t="s">
        <v>155</v>
      </c>
      <c r="C4" s="14" t="s">
        <v>156</v>
      </c>
      <c r="D4" s="14" t="s">
        <v>157</v>
      </c>
    </row>
    <row r="5" spans="1:4" s="1" customFormat="1" ht="18" customHeight="1">
      <c r="A5" s="15">
        <v>1</v>
      </c>
      <c r="B5" s="16" t="s">
        <v>158</v>
      </c>
      <c r="C5" s="17">
        <v>280</v>
      </c>
      <c r="D5" s="18" t="s">
        <v>159</v>
      </c>
    </row>
    <row r="6" spans="1:4" s="1" customFormat="1" ht="18" customHeight="1">
      <c r="A6" s="15">
        <v>2</v>
      </c>
      <c r="B6" s="16" t="s">
        <v>160</v>
      </c>
      <c r="C6" s="19">
        <v>80</v>
      </c>
      <c r="D6" s="18" t="s">
        <v>161</v>
      </c>
    </row>
    <row r="7" spans="1:4" s="1" customFormat="1" ht="18" customHeight="1">
      <c r="A7" s="15">
        <v>2</v>
      </c>
      <c r="B7" s="16" t="s">
        <v>162</v>
      </c>
      <c r="C7" s="19">
        <v>17.4998</v>
      </c>
      <c r="D7" s="18" t="s">
        <v>163</v>
      </c>
    </row>
    <row r="8" spans="1:4" s="1" customFormat="1" ht="18" customHeight="1">
      <c r="A8" s="15">
        <v>4</v>
      </c>
      <c r="B8" s="16" t="s">
        <v>164</v>
      </c>
      <c r="C8" s="19">
        <v>96</v>
      </c>
      <c r="D8" s="18" t="s">
        <v>165</v>
      </c>
    </row>
    <row r="9" spans="1:4" s="1" customFormat="1" ht="18" customHeight="1">
      <c r="A9" s="15">
        <v>5</v>
      </c>
      <c r="B9" s="16" t="s">
        <v>166</v>
      </c>
      <c r="C9" s="19">
        <v>100</v>
      </c>
      <c r="D9" s="18" t="s">
        <v>167</v>
      </c>
    </row>
    <row r="10" spans="1:4" s="1" customFormat="1" ht="18" customHeight="1">
      <c r="A10" s="15">
        <v>6</v>
      </c>
      <c r="B10" s="16" t="s">
        <v>168</v>
      </c>
      <c r="C10" s="19">
        <v>5000</v>
      </c>
      <c r="D10" s="18" t="s">
        <v>169</v>
      </c>
    </row>
    <row r="11" spans="1:4" s="1" customFormat="1" ht="18" customHeight="1">
      <c r="A11" s="15">
        <v>7</v>
      </c>
      <c r="B11" s="16" t="s">
        <v>170</v>
      </c>
      <c r="C11" s="19">
        <v>700</v>
      </c>
      <c r="D11" s="18" t="s">
        <v>171</v>
      </c>
    </row>
    <row r="12" spans="1:4" s="1" customFormat="1" ht="18" customHeight="1">
      <c r="A12" s="15">
        <v>8</v>
      </c>
      <c r="B12" s="16" t="s">
        <v>160</v>
      </c>
      <c r="C12" s="19">
        <v>144</v>
      </c>
      <c r="D12" s="18" t="s">
        <v>172</v>
      </c>
    </row>
    <row r="13" spans="1:4" s="1" customFormat="1" ht="18" customHeight="1">
      <c r="A13" s="15">
        <v>9</v>
      </c>
      <c r="B13" s="16" t="s">
        <v>158</v>
      </c>
      <c r="C13" s="19">
        <v>240</v>
      </c>
      <c r="D13" s="18" t="s">
        <v>159</v>
      </c>
    </row>
    <row r="14" spans="1:4" s="1" customFormat="1" ht="18" customHeight="1">
      <c r="A14" s="20" t="s">
        <v>42</v>
      </c>
      <c r="B14" s="20"/>
      <c r="C14" s="17">
        <f>SUM(C5:C13)</f>
        <v>6657.4998</v>
      </c>
      <c r="D14" s="21"/>
    </row>
  </sheetData>
  <sheetProtection/>
  <mergeCells count="3">
    <mergeCell ref="A1:B1"/>
    <mergeCell ref="A2:D2"/>
    <mergeCell ref="A14:B14"/>
  </mergeCells>
  <printOptions horizontalCentered="1"/>
  <pageMargins left="0.2" right="0.11999999999999998" top="0.59" bottom="0.2" header="0.51" footer="0.28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YHB</dc:creator>
  <cp:keywords/>
  <dc:description/>
  <cp:lastModifiedBy>ASUS</cp:lastModifiedBy>
  <cp:lastPrinted>2017-11-14T13:59:48Z</cp:lastPrinted>
  <dcterms:created xsi:type="dcterms:W3CDTF">2006-09-15T16:00:00Z</dcterms:created>
  <dcterms:modified xsi:type="dcterms:W3CDTF">2023-12-19T03:37:24Z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AF8F490C580A4D349A8E8FF050C11DAB</vt:lpwstr>
  </property>
</Properties>
</file>